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W:\Financial Pubs Group\Pricing Spreadsheets\Perry\"/>
    </mc:Choice>
  </mc:AlternateContent>
  <bookViews>
    <workbookView xWindow="4230" yWindow="465" windowWidth="38400" windowHeight="1951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4" i="1" l="1"/>
  <c r="I257" i="1"/>
  <c r="H252" i="1"/>
  <c r="I252" i="1"/>
  <c r="H251" i="1" l="1"/>
  <c r="I251" i="1"/>
  <c r="I250" i="1" l="1"/>
  <c r="I249" i="1"/>
  <c r="I248" i="1"/>
  <c r="H250" i="1"/>
  <c r="H248" i="1"/>
  <c r="H249" i="1"/>
  <c r="I247" i="1" l="1"/>
  <c r="I246" i="1"/>
  <c r="H247" i="1"/>
  <c r="H246" i="1"/>
  <c r="H245" i="1" l="1"/>
  <c r="I245" i="1"/>
  <c r="I244" i="1"/>
  <c r="H244" i="1"/>
  <c r="I243" i="1"/>
  <c r="H24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G217" i="1"/>
  <c r="H217" i="1"/>
  <c r="H218" i="1"/>
  <c r="G219" i="1"/>
  <c r="H219" i="1" s="1"/>
  <c r="G220" i="1"/>
  <c r="H220" i="1" s="1"/>
  <c r="G221" i="1"/>
  <c r="H221" i="1" s="1"/>
  <c r="G222" i="1"/>
  <c r="H222" i="1" s="1"/>
  <c r="G223" i="1"/>
  <c r="H223" i="1" s="1"/>
  <c r="H224" i="1"/>
  <c r="H225" i="1"/>
  <c r="H226" i="1"/>
  <c r="G227" i="1"/>
  <c r="H227" i="1"/>
  <c r="H228" i="1"/>
  <c r="H229" i="1"/>
  <c r="G230" i="1"/>
  <c r="H230" i="1"/>
  <c r="H231" i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H238" i="1"/>
  <c r="H239" i="1"/>
  <c r="G240" i="1"/>
  <c r="H240" i="1" s="1"/>
  <c r="G241" i="1"/>
  <c r="H241" i="1" s="1"/>
  <c r="G242" i="1"/>
  <c r="H242" i="1" s="1"/>
</calcChain>
</file>

<file path=xl/sharedStrings.xml><?xml version="1.0" encoding="utf-8"?>
<sst xmlns="http://schemas.openxmlformats.org/spreadsheetml/2006/main" count="511" uniqueCount="463">
  <si>
    <t>BlackRock Kelso Capital</t>
  </si>
  <si>
    <t>TNK</t>
  </si>
  <si>
    <t>Teekay Tankers</t>
  </si>
  <si>
    <t>NYB</t>
  </si>
  <si>
    <t>New York Community Bancorp</t>
  </si>
  <si>
    <t>CTL</t>
  </si>
  <si>
    <t>CenturyLink</t>
  </si>
  <si>
    <t>YLWPF</t>
  </si>
  <si>
    <t>Yellow Media</t>
  </si>
  <si>
    <t>NMM</t>
  </si>
  <si>
    <t>Navios Maritime Partners, L.P.</t>
  </si>
  <si>
    <t>CIM</t>
  </si>
  <si>
    <t>Chimera Investment Corp.</t>
  </si>
  <si>
    <t>BX</t>
  </si>
  <si>
    <t>BlackStone Group</t>
  </si>
  <si>
    <t>OZM</t>
  </si>
  <si>
    <t>Och-Ziff Capital Management Group LLC</t>
  </si>
  <si>
    <t>IRR</t>
  </si>
  <si>
    <t>ING Risk Managed Natural Resources Fund</t>
  </si>
  <si>
    <t>PSE</t>
  </si>
  <si>
    <t>Pioneer Southwest Energy Partners LP</t>
  </si>
  <si>
    <t>SFL</t>
  </si>
  <si>
    <t>Ship Finance</t>
  </si>
  <si>
    <t>PRGN</t>
  </si>
  <si>
    <t>Paragon Shipping</t>
  </si>
  <si>
    <t>CMO</t>
  </si>
  <si>
    <t>Capstead Mortgage</t>
  </si>
  <si>
    <t>AGNC</t>
  </si>
  <si>
    <t>American Capital Agency</t>
  </si>
  <si>
    <t>TWO</t>
  </si>
  <si>
    <t>Two Harbors Investment Corp.</t>
  </si>
  <si>
    <t>@SPXU 110917C00014000</t>
  </si>
  <si>
    <t>SPXU September $14 Calls</t>
  </si>
  <si>
    <t>Terra Nitrogen L.P.</t>
  </si>
  <si>
    <t>GDX</t>
  </si>
  <si>
    <t>Market Vectors Gold Miners ETF</t>
  </si>
  <si>
    <t>TOO</t>
  </si>
  <si>
    <t>Teekay Offshore Partners, L.P.</t>
  </si>
  <si>
    <t>Penn Virginia Resource Partners</t>
  </si>
  <si>
    <t>IAE</t>
  </si>
  <si>
    <t>ING Asia Pacifc High Dividend Equity Income Fund</t>
  </si>
  <si>
    <t>BOE</t>
  </si>
  <si>
    <t>BGC Partners</t>
  </si>
  <si>
    <t>PDH</t>
  </si>
  <si>
    <t>PetroLogistics LP</t>
  </si>
  <si>
    <t>BDCL</t>
  </si>
  <si>
    <t>Aberdeen Chile Fund</t>
  </si>
  <si>
    <t>D</t>
  </si>
  <si>
    <t>Gabelli Global Gold &amp; Natural Resources Fund</t>
  </si>
  <si>
    <t>CII</t>
  </si>
  <si>
    <t>BlackRock Enhanced Capital and Income Fund</t>
  </si>
  <si>
    <t>PSEC</t>
  </si>
  <si>
    <t>Prospect Capital Corporation</t>
  </si>
  <si>
    <t>ARCC</t>
  </si>
  <si>
    <t>Ares Capital Corporation</t>
  </si>
  <si>
    <t>IFN</t>
  </si>
  <si>
    <t>India Fund (The)</t>
  </si>
  <si>
    <t>HQH</t>
  </si>
  <si>
    <t>Healthcare Investors Fund</t>
  </si>
  <si>
    <t>EOD</t>
  </si>
  <si>
    <t>Evergreen Global Dividend Opportunity Fund</t>
  </si>
  <si>
    <t>HTGC</t>
  </si>
  <si>
    <t>Hercules Technology Growth Capital</t>
  </si>
  <si>
    <t>FRO</t>
  </si>
  <si>
    <t>Frontline Ltd.</t>
  </si>
  <si>
    <t>AVN</t>
  </si>
  <si>
    <t>12% Apple STRIDES</t>
  </si>
  <si>
    <t>BGZ</t>
  </si>
  <si>
    <t>Direxion Large Cap 3X Bear Shares</t>
  </si>
  <si>
    <t>BTE</t>
  </si>
  <si>
    <t>Baytex Energy Trust</t>
  </si>
  <si>
    <t>BRP</t>
  </si>
  <si>
    <t>Brasil Telecom</t>
  </si>
  <si>
    <t>PFF</t>
  </si>
  <si>
    <t>iShares U.S. Preferred Stock Index Fund</t>
  </si>
  <si>
    <t>PHT</t>
  </si>
  <si>
    <t>Pioneer High Income Trust</t>
  </si>
  <si>
    <t>LQD</t>
  </si>
  <si>
    <t>iShares iBoxx Investment Grade Corporate Bond Fund</t>
  </si>
  <si>
    <t>EDR</t>
  </si>
  <si>
    <t>Education Realty Trust</t>
  </si>
  <si>
    <t>BEP</t>
  </si>
  <si>
    <t>S&amp;P 500 Covered Call Fund</t>
  </si>
  <si>
    <t>AOD</t>
  </si>
  <si>
    <t>Alpine Total Dynamic Dividend Fund</t>
  </si>
  <si>
    <t>PVX</t>
  </si>
  <si>
    <t>Provident Energy Trust</t>
  </si>
  <si>
    <t>HYG</t>
  </si>
  <si>
    <t>Rentech Nitrogen Partners L.P.</t>
  </si>
  <si>
    <t>LRE</t>
  </si>
  <si>
    <t>LRR Energy Partners L.P.</t>
  </si>
  <si>
    <t>TZA</t>
  </si>
  <si>
    <t>Dominion Resources</t>
  </si>
  <si>
    <t>PPL</t>
  </si>
  <si>
    <t>PPL Corp.</t>
  </si>
  <si>
    <t>PMT</t>
  </si>
  <si>
    <t>PennyMac Mortgage Investment Trust</t>
  </si>
  <si>
    <t>SDT</t>
  </si>
  <si>
    <t>SandRidge Mississippian Trust</t>
  </si>
  <si>
    <t>HRZN</t>
  </si>
  <si>
    <t>Horizon Technology Finance</t>
  </si>
  <si>
    <t>G</t>
  </si>
  <si>
    <t>Genpact Ltd.</t>
  </si>
  <si>
    <t>MLPL</t>
  </si>
  <si>
    <t>ETRACS 2XMonthly Leveraged Long Alerian MLP Infrastructure Index</t>
  </si>
  <si>
    <t>PER</t>
  </si>
  <si>
    <t>SandRidge Permian Trust</t>
  </si>
  <si>
    <t>Verizon Communications Inc.</t>
  </si>
  <si>
    <t>Gamco Global Gold, Natural Resources and Income Trust</t>
  </si>
  <si>
    <t>ARR</t>
  </si>
  <si>
    <t>ARMOUR Residential REIT</t>
  </si>
  <si>
    <t>CHKR</t>
  </si>
  <si>
    <t>Chesapeake Granite Wash Trust</t>
  </si>
  <si>
    <t>OHI</t>
  </si>
  <si>
    <t>Omega Healthcare Investors</t>
  </si>
  <si>
    <t>SNH</t>
  </si>
  <si>
    <t>Senior Housing Properties Trust</t>
  </si>
  <si>
    <t>FAX</t>
  </si>
  <si>
    <t>Aberdeen Asia-Pacific Income Fund</t>
  </si>
  <si>
    <t>TCAP</t>
  </si>
  <si>
    <t>Triangle Capital Corporation</t>
  </si>
  <si>
    <t>LEO</t>
  </si>
  <si>
    <t>Dreyfus Strategic Municipals</t>
  </si>
  <si>
    <t>NIO</t>
  </si>
  <si>
    <t>Nuveen Insured Municipal Opportunity Fund</t>
  </si>
  <si>
    <t>NRF</t>
  </si>
  <si>
    <t>NorthStar Realty Finance</t>
  </si>
  <si>
    <t>ATAX</t>
  </si>
  <si>
    <t>America First Tax Exempt Investors L.P.</t>
  </si>
  <si>
    <t>RNF</t>
  </si>
  <si>
    <t>CQH</t>
  </si>
  <si>
    <t>Cheniere Energy Partners L.P. Holdings</t>
  </si>
  <si>
    <t>BKCC</t>
  </si>
  <si>
    <t>Price when Recommended</t>
  </si>
  <si>
    <t>Price when Sold</t>
  </si>
  <si>
    <t>Dividends</t>
  </si>
  <si>
    <t>CHI</t>
  </si>
  <si>
    <t>Calamos Convertible Opp &amp; Inc Fund</t>
  </si>
  <si>
    <t>PWI</t>
  </si>
  <si>
    <t>PrimeWest Energy</t>
  </si>
  <si>
    <t>NEW</t>
  </si>
  <si>
    <t>New Century Financial</t>
  </si>
  <si>
    <t>AAV</t>
  </si>
  <si>
    <t>Advantage Energy Income Fund</t>
  </si>
  <si>
    <t>FGP</t>
  </si>
  <si>
    <t>Ferrellgas Partners L.P.</t>
  </si>
  <si>
    <t>MSB</t>
  </si>
  <si>
    <t>Mesabi Trust</t>
  </si>
  <si>
    <t>CNE</t>
  </si>
  <si>
    <t>Canetic Resources Trust</t>
  </si>
  <si>
    <t>ONAV</t>
  </si>
  <si>
    <t>Omega Navigation Enterprises</t>
  </si>
  <si>
    <t>PYGYF</t>
  </si>
  <si>
    <t>Primary Energy Recycling</t>
  </si>
  <si>
    <t>KCPIF</t>
  </si>
  <si>
    <t>KCP Income Fund</t>
  </si>
  <si>
    <t>ACAS</t>
  </si>
  <si>
    <t>American Capital Strategies Ltd.</t>
  </si>
  <si>
    <t>AGUNF</t>
  </si>
  <si>
    <t>Arctic Glacier Income Fund</t>
  </si>
  <si>
    <t>PSZMF</t>
  </si>
  <si>
    <t>Priszm Income Fund</t>
  </si>
  <si>
    <t>VCLDF</t>
  </si>
  <si>
    <t>VersaCold Income Fund</t>
  </si>
  <si>
    <t>PDS</t>
  </si>
  <si>
    <t>Precision Drilling Trust</t>
  </si>
  <si>
    <t>ESD</t>
  </si>
  <si>
    <t>Western Asset Emerging Markets Debt Fund</t>
  </si>
  <si>
    <t>DSX</t>
  </si>
  <si>
    <t>Diana Shipping Inc.</t>
  </si>
  <si>
    <t>EGLE</t>
  </si>
  <si>
    <t>Eagle Bulk Shipping</t>
  </si>
  <si>
    <t>RAS</t>
  </si>
  <si>
    <t>RAIT Financial Trust</t>
  </si>
  <si>
    <t>TMA</t>
  </si>
  <si>
    <t>Thornburg Mortgage</t>
  </si>
  <si>
    <t>MPW</t>
  </si>
  <si>
    <t>Medical Properties Trust</t>
  </si>
  <si>
    <t>LCM</t>
  </si>
  <si>
    <t>BlackRock Global Opportunities Equity Trust</t>
  </si>
  <si>
    <t>PDLI</t>
  </si>
  <si>
    <t>E-TRACS 2x Leveraged Long Wells Fargo Business Development Company ETN</t>
  </si>
  <si>
    <t>GLDI</t>
  </si>
  <si>
    <t>Credit Suisse Gold Shares Covered Call ETN</t>
  </si>
  <si>
    <t>BGH</t>
  </si>
  <si>
    <t>Babson Capital Global Short Duration High Yield Fund</t>
  </si>
  <si>
    <t>SDRL</t>
  </si>
  <si>
    <t>Seadrill</t>
  </si>
  <si>
    <t>AllianzGI Convertible &amp; Income Fund</t>
  </si>
  <si>
    <t>Prospect Capital</t>
  </si>
  <si>
    <t>SPXS</t>
  </si>
  <si>
    <t>Direxion S&amp;P 500 Bear 3X Shares</t>
  </si>
  <si>
    <t>SAN</t>
  </si>
  <si>
    <t>Banco Santander S.A.</t>
  </si>
  <si>
    <t>GAMCO Global Gold Natural Resources &amp; Income Trust</t>
  </si>
  <si>
    <t>OAK</t>
  </si>
  <si>
    <t>Oaktree Capital</t>
  </si>
  <si>
    <t>Newcastle Investment</t>
  </si>
  <si>
    <t>ETRACS 2x Lev. Long Alerian MLP Infra. ETN</t>
  </si>
  <si>
    <t>CELP</t>
  </si>
  <si>
    <t>Cypress Energy Partners L.P.</t>
  </si>
  <si>
    <t>Linn Energy</t>
  </si>
  <si>
    <t>NSLP</t>
  </si>
  <si>
    <t>New Source Energy Partners L.P.</t>
  </si>
  <si>
    <t>LNCO</t>
  </si>
  <si>
    <t>LinnCo</t>
  </si>
  <si>
    <t>NAO</t>
  </si>
  <si>
    <t>Nordic American Offshore</t>
  </si>
  <si>
    <t>JMI</t>
  </si>
  <si>
    <t>JAVELIN Mortgage Investment</t>
  </si>
  <si>
    <t>OXLC</t>
  </si>
  <si>
    <t>Oxford Lane Capital</t>
  </si>
  <si>
    <t>Average return on closed investments</t>
  </si>
  <si>
    <t>Average days held closed positions</t>
  </si>
  <si>
    <t>Days Held</t>
    <phoneticPr fontId="0" type="noConversion"/>
  </si>
  <si>
    <t>GlaxoSmithKline PLC</t>
  </si>
  <si>
    <t>NCT</t>
  </si>
  <si>
    <t>Newcastle Investment Corp.</t>
  </si>
  <si>
    <t>CH</t>
  </si>
  <si>
    <t>ProShares Ultra Short S&amp;P 500</t>
  </si>
  <si>
    <t>GGN</t>
  </si>
  <si>
    <t>Advent/Claymore Enhanced Growth and Income Fund</t>
  </si>
  <si>
    <t>BGF</t>
  </si>
  <si>
    <t>B&amp;G Foods</t>
  </si>
  <si>
    <t>NAT</t>
  </si>
  <si>
    <t>Nordic American Tanker Shipping</t>
  </si>
  <si>
    <t>HTE</t>
  </si>
  <si>
    <t>Harvest Energy Trust</t>
  </si>
  <si>
    <t>GLNG</t>
  </si>
  <si>
    <t>Golar LNG Ltd.</t>
  </si>
  <si>
    <t>USA</t>
  </si>
  <si>
    <t>Liberty All-Star Equity Fund</t>
  </si>
  <si>
    <t>PWE</t>
  </si>
  <si>
    <t>Penn West Energy Trust</t>
  </si>
  <si>
    <t>FIREX</t>
  </si>
  <si>
    <t>Fidelity International Real Estate Fund</t>
  </si>
  <si>
    <t>AFN</t>
  </si>
  <si>
    <t>Alesco Financial Inc.</t>
  </si>
  <si>
    <t>CRZ</t>
  </si>
  <si>
    <t>Crystal River Capital</t>
  </si>
  <si>
    <t>DFR</t>
  </si>
  <si>
    <t>Deerfield Triarc Capital Corp.</t>
  </si>
  <si>
    <t>ASG</t>
  </si>
  <si>
    <t>Liberty All-Star Growth Fund</t>
  </si>
  <si>
    <t>CQP</t>
  </si>
  <si>
    <t>Cheniere Energy Partners LP</t>
  </si>
  <si>
    <t>AHB</t>
  </si>
  <si>
    <t>12% Arch Coal SPARQS due Sept. 20, 2008</t>
  </si>
  <si>
    <t>DHT</t>
  </si>
  <si>
    <t>Double Hull Tankers</t>
  </si>
  <si>
    <t>FDG</t>
  </si>
  <si>
    <t>Fording Canadian Coal Trust</t>
  </si>
  <si>
    <t>NCV</t>
  </si>
  <si>
    <t>Nicholas-Applegate Convertible and Income Fund</t>
  </si>
  <si>
    <t>CPL</t>
  </si>
  <si>
    <t>CPFL Energia S.A.</t>
  </si>
  <si>
    <t>Diana Shipping</t>
  </si>
  <si>
    <t>WIP</t>
  </si>
  <si>
    <t>SPDR DB International Government Inflation-Protected Bond ETF</t>
  </si>
  <si>
    <t>IPE</t>
  </si>
  <si>
    <t>SPDR Barclays Capital TIPS ETF</t>
  </si>
  <si>
    <t>AINV</t>
  </si>
  <si>
    <t>Navios Maritime Partners LP</t>
  </si>
  <si>
    <t>Direxion Daily Small Cap Bear 3X Shares</t>
  </si>
  <si>
    <t>DHY</t>
  </si>
  <si>
    <t>Credit Suisse High Yield Bond Fund</t>
  </si>
  <si>
    <t>FTF</t>
  </si>
  <si>
    <t>Franklin Templeton Limited Duration Income Trust</t>
  </si>
  <si>
    <t>HIX</t>
  </si>
  <si>
    <t>Western Asset High Income Fund</t>
  </si>
  <si>
    <t>Two Harbors Investment</t>
  </si>
  <si>
    <t>SLRC</t>
  </si>
  <si>
    <t>Solar Capital Ltd.</t>
  </si>
  <si>
    <t>UAN</t>
  </si>
  <si>
    <t>CVR Partners LP</t>
  </si>
  <si>
    <t>KCAP</t>
  </si>
  <si>
    <t>KCAP Financial</t>
  </si>
  <si>
    <t>ARI</t>
  </si>
  <si>
    <t>Apollo Commercial Real Estate</t>
  </si>
  <si>
    <t>JRO</t>
  </si>
  <si>
    <t>Nuveen Floating Rate Income Op</t>
  </si>
  <si>
    <t>NTI</t>
  </si>
  <si>
    <t>Northern Tier Energy L.P.</t>
  </si>
  <si>
    <t>Blackstone Group</t>
  </si>
  <si>
    <t>CVRR</t>
  </si>
  <si>
    <t>CVR Refining LP</t>
  </si>
  <si>
    <t>FSC</t>
  </si>
  <si>
    <t>Fifth Street Finance</t>
  </si>
  <si>
    <t>IAF</t>
  </si>
  <si>
    <t>Aberdeen Australia Equity Fund</t>
  </si>
  <si>
    <t>BWP</t>
  </si>
  <si>
    <t>Boardwalk Pipeline Partners L.P.</t>
  </si>
  <si>
    <t>EMES</t>
  </si>
  <si>
    <t>Emerge Energy Services L.P.</t>
  </si>
  <si>
    <t>WHF</t>
  </si>
  <si>
    <t>WhiteHorse Finance</t>
  </si>
  <si>
    <t>NKA</t>
  </si>
  <si>
    <t>Niska Gas Storage Partners</t>
  </si>
  <si>
    <t>Cheniere Energy Partners L.P.</t>
  </si>
  <si>
    <t>MFCSF</t>
  </si>
  <si>
    <t>Medical Facilities Corp.</t>
  </si>
  <si>
    <t>BGCP</t>
  </si>
  <si>
    <t>Alliance Resource Partners LP</t>
  </si>
  <si>
    <t>NRGY</t>
  </si>
  <si>
    <t>Inergy L.P.</t>
  </si>
  <si>
    <t>WHX</t>
  </si>
  <si>
    <t>Whiting USA Trust</t>
  </si>
  <si>
    <t>Cheniere Energy Partners, L.P.</t>
  </si>
  <si>
    <t>iShares iBoxx $ High Yield Corporate Bond Fund</t>
  </si>
  <si>
    <t>T</t>
  </si>
  <si>
    <t>AT&amp;T</t>
  </si>
  <si>
    <t>RAI</t>
  </si>
  <si>
    <t>Reynolds American</t>
  </si>
  <si>
    <t>TIP</t>
  </si>
  <si>
    <t>iShares Lehman TIPS Bond</t>
  </si>
  <si>
    <t>TNH</t>
  </si>
  <si>
    <t>Terra Nitrogen Co.</t>
  </si>
  <si>
    <t>PVR</t>
  </si>
  <si>
    <t>Penn Virginia Resource Partners, L.P.</t>
  </si>
  <si>
    <t>HTS</t>
  </si>
  <si>
    <t>Hatteras Financial</t>
  </si>
  <si>
    <t>ATLIF</t>
  </si>
  <si>
    <t>Atlantic Power Corp.</t>
  </si>
  <si>
    <t>RCC</t>
  </si>
  <si>
    <t>Small Cap Premium &amp; Dividend Income Fund</t>
  </si>
  <si>
    <t>NLY</t>
  </si>
  <si>
    <t>Annaly Capital Management</t>
  </si>
  <si>
    <t>QQQX</t>
  </si>
  <si>
    <t>Nasdaq Premium Income &amp; Growth Fund</t>
  </si>
  <si>
    <t>VZ</t>
  </si>
  <si>
    <t>Verizon</t>
  </si>
  <si>
    <t>PM</t>
  </si>
  <si>
    <t>Philip Morris International</t>
  </si>
  <si>
    <t>DUC</t>
  </si>
  <si>
    <t>Duff &amp; Phelps Utility &amp; Corporate Bond Trust</t>
  </si>
  <si>
    <t>NFYIF</t>
  </si>
  <si>
    <t>New Flyer Industries</t>
  </si>
  <si>
    <t>KMP</t>
  </si>
  <si>
    <t>Kinder Morgan Energy Partners, L.P.</t>
  </si>
  <si>
    <t>KMR</t>
  </si>
  <si>
    <t>Kinder Morgan Management, LLC</t>
  </si>
  <si>
    <t>BP</t>
  </si>
  <si>
    <t>British Petroleum</t>
  </si>
  <si>
    <t>DD</t>
  </si>
  <si>
    <t>DuPont Cos.</t>
  </si>
  <si>
    <t>ProShares Ultra Short S&amp;P 500 ETF</t>
  </si>
  <si>
    <t>AMJ</t>
  </si>
  <si>
    <t>JPMorgan Alerian MLP Index ETN</t>
  </si>
  <si>
    <t>JNK</t>
  </si>
  <si>
    <t>SPDR Barclays Capital High Yield Bond ETF</t>
  </si>
  <si>
    <t>LINE</t>
  </si>
  <si>
    <t>LINN Energy LLC</t>
  </si>
  <si>
    <t>ARLP</t>
  </si>
  <si>
    <t>Stock</t>
  </si>
  <si>
    <t>Date Sold</t>
  </si>
  <si>
    <t>Symbol</t>
  </si>
  <si>
    <t>Date Bought</t>
  </si>
  <si>
    <t>PDL BioPharma</t>
  </si>
  <si>
    <t>DPO</t>
  </si>
  <si>
    <t>Dow 30 Enhanced Premium &amp; Income Fund</t>
  </si>
  <si>
    <t>RHHBY</t>
  </si>
  <si>
    <t>Roche Holding AG</t>
  </si>
  <si>
    <t>SPXU</t>
  </si>
  <si>
    <t>ProShares UltraPro Short S&amp;P 500</t>
  </si>
  <si>
    <t>JGT</t>
  </si>
  <si>
    <t>Nuveen Multi-Currency Short Term Government Income Fund</t>
  </si>
  <si>
    <t>Gabelli Gold Natural Resources &amp; Income Trust</t>
  </si>
  <si>
    <t>VVR</t>
  </si>
  <si>
    <t>Invesco Van Kampen Senior Income Trust</t>
  </si>
  <si>
    <t>COR</t>
  </si>
  <si>
    <t>CoreSite Realty</t>
  </si>
  <si>
    <t>CPL Energia S.A.</t>
  </si>
  <si>
    <t>LLY</t>
  </si>
  <si>
    <t>Eli Lilly &amp; Co.</t>
  </si>
  <si>
    <t>PVD</t>
  </si>
  <si>
    <t>A.F.P. Providia S.A.</t>
  </si>
  <si>
    <t>SCCO</t>
  </si>
  <si>
    <t>Southern Copper Corp.</t>
  </si>
  <si>
    <t>AEP</t>
  </si>
  <si>
    <t>American Electric Power</t>
  </si>
  <si>
    <t>EXC</t>
  </si>
  <si>
    <t>Exelon</t>
  </si>
  <si>
    <t>UN</t>
  </si>
  <si>
    <t>Unilever N.V.</t>
  </si>
  <si>
    <t>CHL</t>
  </si>
  <si>
    <t>China Mobile</t>
  </si>
  <si>
    <t>DUK</t>
  </si>
  <si>
    <t>Duke Power</t>
  </si>
  <si>
    <t>LO</t>
  </si>
  <si>
    <t>Lorillard Inc.</t>
  </si>
  <si>
    <t>ZB.P.E</t>
  </si>
  <si>
    <t>11% Zions Bancorp Preferred E</t>
  </si>
  <si>
    <t>EAD</t>
  </si>
  <si>
    <t>Wells Fargo Advantage Income Opportunities Fund</t>
  </si>
  <si>
    <t>SRV</t>
  </si>
  <si>
    <t>Cushing MLP Total Return Fund</t>
  </si>
  <si>
    <t>DHF</t>
  </si>
  <si>
    <t>Dreyfus High Yield Strategies Fund</t>
  </si>
  <si>
    <t>GSK</t>
  </si>
  <si>
    <t>Apollo Investment Corporation</t>
  </si>
  <si>
    <t>CVP</t>
  </si>
  <si>
    <t>Centerplate</t>
  </si>
  <si>
    <t>SDS</t>
  </si>
  <si>
    <t>NFJ</t>
  </si>
  <si>
    <t>AllianzGlobal NFJ Dividend, Interest and Premium Strategy Fund</t>
  </si>
  <si>
    <t>PCI</t>
  </si>
  <si>
    <t>PIMCO Dynamic Credit Income Fund</t>
  </si>
  <si>
    <t>SNR</t>
  </si>
  <si>
    <t>New Senior Investment Group</t>
  </si>
  <si>
    <t>Apollo Investment</t>
  </si>
  <si>
    <t>ORC</t>
  </si>
  <si>
    <t>Orchid Island Capital</t>
  </si>
  <si>
    <t>BBEP</t>
  </si>
  <si>
    <t>BreitBurn Energy Partners</t>
  </si>
  <si>
    <t>MEMP</t>
  </si>
  <si>
    <t>Memorial Production Partners L.P.</t>
  </si>
  <si>
    <t>AB</t>
  </si>
  <si>
    <t>AllianceBernstein Holding L.P.</t>
  </si>
  <si>
    <t>MXF</t>
  </si>
  <si>
    <t>Mexico Fund</t>
  </si>
  <si>
    <t>NYMT</t>
  </si>
  <si>
    <t>New York Mortgage Trust</t>
  </si>
  <si>
    <t>HRZN</t>
    <phoneticPr fontId="7" type="noConversion"/>
  </si>
  <si>
    <t>Horizon Technology Finance Corporation</t>
    <phoneticPr fontId="7" type="noConversion"/>
  </si>
  <si>
    <t>GPM</t>
  </si>
  <si>
    <t>Guggenheim Enhanced Equity Income Fund</t>
  </si>
  <si>
    <t>CHW</t>
  </si>
  <si>
    <t>Calamos Global Dynamic Income Fund</t>
  </si>
  <si>
    <t>STK</t>
  </si>
  <si>
    <t>Columbia Seligman Premium Technology Growth Fund</t>
  </si>
  <si>
    <t>LMLP</t>
  </si>
  <si>
    <t>ETRACS Monthly Pay 2x Leveraged Wells Fargo MLP Ex-Energy ETN</t>
  </si>
  <si>
    <t>PFLT</t>
  </si>
  <si>
    <t>PennantPark Floating Rate Capital</t>
  </si>
  <si>
    <t>American Capital Agency Corp.</t>
  </si>
  <si>
    <t>Annaly Capital Management, Inc.</t>
  </si>
  <si>
    <t>Northern Tier Energy LP</t>
  </si>
  <si>
    <t>TGP</t>
  </si>
  <si>
    <t>Teekay LNG Partners, L.P.</t>
  </si>
  <si>
    <t>FLY</t>
  </si>
  <si>
    <t>FLY Leasing Limited</t>
  </si>
  <si>
    <t>NYCB</t>
  </si>
  <si>
    <t>New York Community Bank</t>
  </si>
  <si>
    <t>Total Return</t>
  </si>
  <si>
    <t>CLMT</t>
  </si>
  <si>
    <t>Calumet Specialty Products Partners L.P.</t>
  </si>
  <si>
    <t>ALDW</t>
  </si>
  <si>
    <t>Alon USA Partners, LP</t>
  </si>
  <si>
    <t>O</t>
  </si>
  <si>
    <t>Realty Income Corporation</t>
  </si>
  <si>
    <t>PPL Inc.</t>
  </si>
  <si>
    <t>DBL</t>
  </si>
  <si>
    <t>DoubleLine Opportunistic Credit</t>
  </si>
  <si>
    <t>WPZ</t>
  </si>
  <si>
    <t>Williams Partners LP</t>
  </si>
  <si>
    <t>CCI</t>
  </si>
  <si>
    <t>Crown Castle International</t>
  </si>
  <si>
    <t>ETP</t>
  </si>
  <si>
    <t>POSITIONS</t>
  </si>
  <si>
    <t>CLOSED</t>
  </si>
  <si>
    <t>Energy Transfer Partners, L.P.</t>
  </si>
  <si>
    <t>DFT</t>
  </si>
  <si>
    <t>DuPont Fabros Technologies,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</si>
</sst>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/yy;@"/>
    <numFmt numFmtId="166" formatCode="\$#,##0.00"/>
  </numFmts>
  <fonts count="11" x14ac:knownFonts="1">
    <font>
      <sz val="10"/>
      <name val="Verdana"/>
    </font>
    <font>
      <sz val="8"/>
      <name val="Verdana"/>
      <family val="2"/>
    </font>
    <font>
      <b/>
      <sz val="12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10"/>
      <name val="Verdana"/>
    </font>
    <font>
      <sz val="12"/>
      <name val="Calibri"/>
      <family val="2"/>
    </font>
    <font>
      <sz val="12"/>
      <color theme="0" tint="-0.499984740745262"/>
      <name val="Calibri"/>
      <family val="2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center" wrapText="1"/>
    </xf>
    <xf numFmtId="1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14" fontId="3" fillId="0" borderId="0" xfId="0" applyNumberFormat="1" applyFont="1"/>
    <xf numFmtId="10" fontId="4" fillId="0" borderId="0" xfId="0" applyNumberFormat="1" applyFont="1" applyFill="1" applyAlignment="1">
      <alignment horizontal="right" wrapText="1"/>
    </xf>
    <xf numFmtId="3" fontId="3" fillId="0" borderId="0" xfId="0" applyNumberFormat="1" applyFont="1"/>
    <xf numFmtId="1" fontId="3" fillId="0" borderId="0" xfId="0" applyNumberFormat="1" applyFont="1"/>
    <xf numFmtId="10" fontId="4" fillId="0" borderId="0" xfId="0" applyNumberFormat="1" applyFont="1" applyFill="1" applyAlignment="1">
      <alignment horizontal="center" wrapText="1"/>
    </xf>
    <xf numFmtId="1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3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0" fontId="5" fillId="0" borderId="0" xfId="0" applyFont="1" applyAlignment="1">
      <alignment wrapText="1"/>
    </xf>
    <xf numFmtId="164" fontId="5" fillId="0" borderId="0" xfId="0" applyNumberFormat="1" applyFont="1"/>
    <xf numFmtId="10" fontId="6" fillId="0" borderId="0" xfId="0" applyNumberFormat="1" applyFont="1" applyFill="1" applyAlignment="1">
      <alignment horizontal="right" wrapText="1"/>
    </xf>
    <xf numFmtId="3" fontId="5" fillId="0" borderId="0" xfId="0" applyNumberFormat="1" applyFont="1"/>
    <xf numFmtId="10" fontId="4" fillId="0" borderId="0" xfId="0" applyNumberFormat="1" applyFont="1"/>
    <xf numFmtId="10" fontId="3" fillId="0" borderId="0" xfId="0" applyNumberFormat="1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Fill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" fontId="0" fillId="0" borderId="0" xfId="0" applyNumberFormat="1"/>
    <xf numFmtId="10" fontId="3" fillId="0" borderId="0" xfId="0" applyNumberFormat="1" applyFont="1" applyFill="1" applyAlignment="1">
      <alignment horizontal="right" wrapText="1"/>
    </xf>
    <xf numFmtId="166" fontId="3" fillId="0" borderId="0" xfId="0" applyNumberFormat="1" applyFont="1"/>
    <xf numFmtId="1" fontId="3" fillId="0" borderId="0" xfId="0" applyNumberFormat="1" applyFont="1" applyFill="1"/>
    <xf numFmtId="164" fontId="3" fillId="0" borderId="0" xfId="0" applyNumberFormat="1" applyFont="1" applyFill="1"/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166" fontId="0" fillId="0" borderId="0" xfId="0" applyNumberFormat="1"/>
    <xf numFmtId="3" fontId="0" fillId="0" borderId="0" xfId="0" applyNumberFormat="1"/>
    <xf numFmtId="10" fontId="0" fillId="0" borderId="0" xfId="0" applyNumberFormat="1" applyFont="1"/>
    <xf numFmtId="0" fontId="0" fillId="0" borderId="0" xfId="0" applyFont="1"/>
    <xf numFmtId="10" fontId="3" fillId="0" borderId="0" xfId="0" applyNumberFormat="1" applyFont="1" applyFill="1"/>
    <xf numFmtId="0" fontId="2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8" fillId="0" borderId="0" xfId="0" applyFont="1" applyAlignment="1"/>
    <xf numFmtId="14" fontId="8" fillId="0" borderId="0" xfId="0" applyNumberFormat="1" applyFont="1" applyAlignment="1"/>
    <xf numFmtId="3" fontId="8" fillId="0" borderId="0" xfId="0" applyNumberFormat="1" applyFont="1" applyAlignment="1"/>
    <xf numFmtId="165" fontId="9" fillId="0" borderId="0" xfId="0" applyNumberFormat="1" applyFont="1" applyAlignment="1"/>
    <xf numFmtId="166" fontId="8" fillId="0" borderId="0" xfId="0" applyNumberFormat="1" applyFont="1" applyFill="1" applyAlignment="1">
      <alignment horizontal="right"/>
    </xf>
    <xf numFmtId="14" fontId="3" fillId="0" borderId="0" xfId="0" applyNumberFormat="1" applyFont="1" applyAlignment="1"/>
    <xf numFmtId="0" fontId="3" fillId="0" borderId="0" xfId="0" applyFont="1" applyAlignment="1"/>
    <xf numFmtId="165" fontId="3" fillId="0" borderId="0" xfId="0" applyNumberFormat="1" applyFont="1" applyAlignment="1"/>
    <xf numFmtId="166" fontId="3" fillId="0" borderId="0" xfId="0" applyNumberFormat="1" applyFont="1" applyAlignment="1"/>
    <xf numFmtId="10" fontId="3" fillId="0" borderId="0" xfId="0" applyNumberFormat="1" applyFont="1" applyFill="1" applyAlignment="1"/>
    <xf numFmtId="166" fontId="8" fillId="0" borderId="0" xfId="0" applyNumberFormat="1" applyFont="1" applyAlignment="1"/>
    <xf numFmtId="3" fontId="8" fillId="0" borderId="0" xfId="0" applyNumberFormat="1" applyFont="1" applyFill="1" applyAlignment="1"/>
    <xf numFmtId="164" fontId="8" fillId="0" borderId="0" xfId="0" applyNumberFormat="1" applyFont="1" applyAlignment="1"/>
    <xf numFmtId="10" fontId="3" fillId="0" borderId="0" xfId="0" applyNumberFormat="1" applyFont="1" applyAlignment="1"/>
    <xf numFmtId="0" fontId="1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7"/>
  <sheetViews>
    <sheetView tabSelected="1" zoomScale="85" zoomScaleNormal="85" workbookViewId="0">
      <pane ySplit="1" topLeftCell="A137" activePane="bottomLeft" state="frozen"/>
      <selection pane="bottomLeft" activeCell="H255" sqref="H255"/>
    </sheetView>
  </sheetViews>
  <sheetFormatPr defaultColWidth="10.625" defaultRowHeight="15" x14ac:dyDescent="0.2"/>
  <cols>
    <col min="1" max="1" width="17.125" style="3" customWidth="1"/>
    <col min="2" max="2" width="10.625" style="19"/>
    <col min="3" max="3" width="35.5" style="2" customWidth="1"/>
    <col min="4" max="4" width="12.375" style="3" customWidth="1"/>
    <col min="5" max="5" width="15.625" style="1" customWidth="1"/>
    <col min="6" max="16384" width="10.625" style="1"/>
  </cols>
  <sheetData>
    <row r="1" spans="1:17" ht="47.25" x14ac:dyDescent="0.25">
      <c r="A1" s="47" t="s">
        <v>354</v>
      </c>
      <c r="B1" s="9" t="s">
        <v>355</v>
      </c>
      <c r="C1" s="5" t="s">
        <v>353</v>
      </c>
      <c r="D1" s="10" t="s">
        <v>356</v>
      </c>
      <c r="E1" s="40" t="s">
        <v>133</v>
      </c>
      <c r="F1" s="10" t="s">
        <v>134</v>
      </c>
      <c r="G1" s="10" t="s">
        <v>135</v>
      </c>
      <c r="H1" s="10" t="s">
        <v>443</v>
      </c>
      <c r="I1" s="41" t="s">
        <v>214</v>
      </c>
      <c r="J1" s="5"/>
    </row>
    <row r="2" spans="1:17" s="8" customFormat="1" ht="15.75" x14ac:dyDescent="0.25">
      <c r="A2" s="47" t="s">
        <v>459</v>
      </c>
      <c r="B2" s="19"/>
      <c r="D2" s="3"/>
      <c r="E2" s="4"/>
      <c r="F2" s="1"/>
      <c r="G2" s="1"/>
      <c r="H2" s="1"/>
      <c r="I2" s="6"/>
      <c r="J2" s="7"/>
    </row>
    <row r="3" spans="1:17" ht="15.75" x14ac:dyDescent="0.25">
      <c r="A3" s="67" t="s">
        <v>458</v>
      </c>
      <c r="J3" s="5"/>
      <c r="K3" s="11"/>
      <c r="L3" s="11"/>
      <c r="M3" s="11"/>
      <c r="N3" s="11"/>
      <c r="O3" s="11"/>
      <c r="P3" s="11"/>
      <c r="Q3" s="11"/>
    </row>
    <row r="4" spans="1:17" ht="30" x14ac:dyDescent="0.2">
      <c r="A4" s="48">
        <v>38960</v>
      </c>
      <c r="B4" s="19" t="s">
        <v>136</v>
      </c>
      <c r="C4" s="2" t="s">
        <v>137</v>
      </c>
      <c r="D4" s="48">
        <v>38720</v>
      </c>
      <c r="E4" s="4">
        <v>19.91</v>
      </c>
      <c r="F4" s="4">
        <v>20.34</v>
      </c>
      <c r="G4" s="4">
        <v>0.9</v>
      </c>
      <c r="H4" s="13">
        <f t="shared" ref="H4:H67" si="0">((F4+G4)-E4)/E4</f>
        <v>6.6800602712204837E-2</v>
      </c>
      <c r="I4" s="14">
        <f t="shared" ref="I4:I67" si="1">A4-D4</f>
        <v>240</v>
      </c>
      <c r="J4" s="15"/>
      <c r="K4" s="15"/>
    </row>
    <row r="5" spans="1:17" x14ac:dyDescent="0.2">
      <c r="A5" s="48">
        <v>38987</v>
      </c>
      <c r="B5" s="19" t="s">
        <v>138</v>
      </c>
      <c r="C5" s="2" t="s">
        <v>139</v>
      </c>
      <c r="D5" s="48">
        <v>38720</v>
      </c>
      <c r="E5" s="4">
        <v>30.95</v>
      </c>
      <c r="F5" s="4">
        <v>24.94</v>
      </c>
      <c r="G5" s="4">
        <v>2.4300000000000002</v>
      </c>
      <c r="H5" s="13">
        <f t="shared" si="0"/>
        <v>-0.11567043618739897</v>
      </c>
      <c r="I5" s="14">
        <f t="shared" si="1"/>
        <v>267</v>
      </c>
      <c r="J5" s="15"/>
      <c r="K5" s="15"/>
    </row>
    <row r="6" spans="1:17" x14ac:dyDescent="0.2">
      <c r="A6" s="48">
        <v>38987</v>
      </c>
      <c r="B6" s="19" t="s">
        <v>140</v>
      </c>
      <c r="C6" s="2" t="s">
        <v>141</v>
      </c>
      <c r="D6" s="48">
        <v>38838</v>
      </c>
      <c r="E6" s="4">
        <v>49.92</v>
      </c>
      <c r="F6" s="4">
        <v>39.520000000000003</v>
      </c>
      <c r="G6" s="4">
        <v>1.8</v>
      </c>
      <c r="H6" s="13">
        <f t="shared" si="0"/>
        <v>-0.17227564102564105</v>
      </c>
      <c r="I6" s="14">
        <f t="shared" si="1"/>
        <v>149</v>
      </c>
      <c r="J6" s="15"/>
      <c r="K6" s="15"/>
    </row>
    <row r="7" spans="1:17" x14ac:dyDescent="0.2">
      <c r="A7" s="48">
        <v>38987</v>
      </c>
      <c r="B7" s="19" t="s">
        <v>142</v>
      </c>
      <c r="C7" s="2" t="s">
        <v>143</v>
      </c>
      <c r="D7" s="48">
        <v>38744</v>
      </c>
      <c r="E7" s="4">
        <v>20.58</v>
      </c>
      <c r="F7" s="4">
        <v>12.35</v>
      </c>
      <c r="G7" s="4">
        <v>1.52</v>
      </c>
      <c r="H7" s="13">
        <f t="shared" si="0"/>
        <v>-0.32604470359572396</v>
      </c>
      <c r="I7" s="14">
        <f t="shared" si="1"/>
        <v>243</v>
      </c>
      <c r="J7" s="15"/>
      <c r="K7" s="15"/>
    </row>
    <row r="8" spans="1:17" x14ac:dyDescent="0.2">
      <c r="A8" s="48">
        <v>39087</v>
      </c>
      <c r="B8" s="19" t="s">
        <v>144</v>
      </c>
      <c r="C8" s="2" t="s">
        <v>145</v>
      </c>
      <c r="D8" s="48">
        <v>38932</v>
      </c>
      <c r="E8" s="4">
        <v>22.66</v>
      </c>
      <c r="F8" s="4">
        <v>21.27</v>
      </c>
      <c r="G8" s="4">
        <v>1</v>
      </c>
      <c r="H8" s="13">
        <f t="shared" si="0"/>
        <v>-1.7210944395410439E-2</v>
      </c>
      <c r="I8" s="14">
        <f t="shared" si="1"/>
        <v>155</v>
      </c>
      <c r="J8" s="15"/>
      <c r="K8" s="15"/>
    </row>
    <row r="9" spans="1:17" x14ac:dyDescent="0.2">
      <c r="A9" s="48">
        <v>39115</v>
      </c>
      <c r="B9" s="19" t="s">
        <v>146</v>
      </c>
      <c r="C9" s="2" t="s">
        <v>147</v>
      </c>
      <c r="D9" s="48">
        <v>38720</v>
      </c>
      <c r="E9" s="4">
        <v>16.89</v>
      </c>
      <c r="F9" s="4">
        <v>26.08</v>
      </c>
      <c r="G9" s="4">
        <v>1.76</v>
      </c>
      <c r="H9" s="13">
        <f t="shared" si="0"/>
        <v>0.64831261101243332</v>
      </c>
      <c r="I9" s="14">
        <f t="shared" si="1"/>
        <v>395</v>
      </c>
      <c r="J9" s="15"/>
      <c r="K9" s="15"/>
    </row>
    <row r="10" spans="1:17" x14ac:dyDescent="0.2">
      <c r="A10" s="48">
        <v>39115</v>
      </c>
      <c r="B10" s="19" t="s">
        <v>148</v>
      </c>
      <c r="C10" s="2" t="s">
        <v>149</v>
      </c>
      <c r="D10" s="48">
        <v>38810</v>
      </c>
      <c r="E10" s="4">
        <v>20.76</v>
      </c>
      <c r="F10" s="4">
        <v>12.39</v>
      </c>
      <c r="G10" s="4">
        <v>1.85</v>
      </c>
      <c r="H10" s="13">
        <f t="shared" si="0"/>
        <v>-0.31406551059730253</v>
      </c>
      <c r="I10" s="14">
        <f t="shared" si="1"/>
        <v>305</v>
      </c>
      <c r="J10" s="15"/>
      <c r="K10" s="15"/>
    </row>
    <row r="11" spans="1:17" x14ac:dyDescent="0.2">
      <c r="A11" s="48">
        <v>39178</v>
      </c>
      <c r="B11" s="19" t="s">
        <v>150</v>
      </c>
      <c r="C11" s="2" t="s">
        <v>151</v>
      </c>
      <c r="D11" s="48">
        <v>39269</v>
      </c>
      <c r="E11" s="4">
        <v>22.5</v>
      </c>
      <c r="F11" s="4">
        <v>3.83</v>
      </c>
      <c r="G11" s="4">
        <v>3.5</v>
      </c>
      <c r="H11" s="13">
        <f t="shared" si="0"/>
        <v>-0.67422222222222217</v>
      </c>
      <c r="I11" s="14">
        <f t="shared" si="1"/>
        <v>-91</v>
      </c>
      <c r="J11" s="15"/>
      <c r="K11" s="15"/>
    </row>
    <row r="12" spans="1:17" x14ac:dyDescent="0.2">
      <c r="A12" s="48">
        <v>39178</v>
      </c>
      <c r="B12" s="19" t="s">
        <v>152</v>
      </c>
      <c r="C12" s="2" t="s">
        <v>153</v>
      </c>
      <c r="D12" s="48">
        <v>38870</v>
      </c>
      <c r="E12" s="4">
        <v>8.7200000000000006</v>
      </c>
      <c r="F12" s="4">
        <v>7.95</v>
      </c>
      <c r="G12" s="4">
        <v>0.88</v>
      </c>
      <c r="H12" s="13">
        <f t="shared" si="0"/>
        <v>1.2614678899082502E-2</v>
      </c>
      <c r="I12" s="14">
        <f t="shared" si="1"/>
        <v>308</v>
      </c>
      <c r="J12" s="15"/>
      <c r="K12" s="15"/>
    </row>
    <row r="13" spans="1:17" x14ac:dyDescent="0.2">
      <c r="A13" s="48">
        <v>39178</v>
      </c>
      <c r="B13" s="19" t="s">
        <v>154</v>
      </c>
      <c r="C13" s="2" t="s">
        <v>155</v>
      </c>
      <c r="D13" s="48">
        <v>39020</v>
      </c>
      <c r="E13" s="4">
        <v>8.5</v>
      </c>
      <c r="F13" s="4">
        <v>8.65</v>
      </c>
      <c r="G13" s="4">
        <v>0.4</v>
      </c>
      <c r="H13" s="13">
        <f t="shared" si="0"/>
        <v>6.4705882352941266E-2</v>
      </c>
      <c r="I13" s="14">
        <f t="shared" si="1"/>
        <v>158</v>
      </c>
      <c r="J13" s="15"/>
      <c r="K13" s="15"/>
    </row>
    <row r="14" spans="1:17" x14ac:dyDescent="0.2">
      <c r="A14" s="48">
        <v>39205</v>
      </c>
      <c r="B14" s="19" t="s">
        <v>156</v>
      </c>
      <c r="C14" s="2" t="s">
        <v>157</v>
      </c>
      <c r="D14" s="48">
        <v>38720</v>
      </c>
      <c r="E14" s="4">
        <v>36.03</v>
      </c>
      <c r="F14" s="4">
        <v>46.56</v>
      </c>
      <c r="G14" s="4">
        <v>4.22</v>
      </c>
      <c r="H14" s="13">
        <f t="shared" si="0"/>
        <v>0.40938107132944768</v>
      </c>
      <c r="I14" s="14">
        <f t="shared" si="1"/>
        <v>485</v>
      </c>
      <c r="J14" s="15"/>
      <c r="K14" s="15"/>
    </row>
    <row r="15" spans="1:17" x14ac:dyDescent="0.2">
      <c r="A15" s="48">
        <v>39206</v>
      </c>
      <c r="B15" s="19" t="s">
        <v>158</v>
      </c>
      <c r="C15" s="2" t="s">
        <v>159</v>
      </c>
      <c r="D15" s="48">
        <v>38870</v>
      </c>
      <c r="E15" s="4">
        <v>10.34</v>
      </c>
      <c r="F15" s="4">
        <v>12.33</v>
      </c>
      <c r="G15" s="4">
        <v>0.8</v>
      </c>
      <c r="H15" s="13">
        <f t="shared" si="0"/>
        <v>0.26982591876208906</v>
      </c>
      <c r="I15" s="14">
        <f t="shared" si="1"/>
        <v>336</v>
      </c>
      <c r="J15" s="15"/>
      <c r="K15" s="15"/>
    </row>
    <row r="16" spans="1:17" x14ac:dyDescent="0.2">
      <c r="A16" s="48">
        <v>39206</v>
      </c>
      <c r="B16" s="19" t="s">
        <v>160</v>
      </c>
      <c r="C16" s="2" t="s">
        <v>161</v>
      </c>
      <c r="D16" s="48">
        <v>38960</v>
      </c>
      <c r="E16" s="4">
        <v>10.4</v>
      </c>
      <c r="F16" s="4">
        <v>10.01</v>
      </c>
      <c r="G16" s="4">
        <v>0.68</v>
      </c>
      <c r="H16" s="13">
        <f t="shared" si="0"/>
        <v>2.7884615384615303E-2</v>
      </c>
      <c r="I16" s="14">
        <f t="shared" si="1"/>
        <v>246</v>
      </c>
      <c r="J16" s="15"/>
      <c r="K16" s="15"/>
    </row>
    <row r="17" spans="1:11" x14ac:dyDescent="0.2">
      <c r="A17" s="48">
        <v>39206</v>
      </c>
      <c r="B17" s="19" t="s">
        <v>162</v>
      </c>
      <c r="C17" s="2" t="s">
        <v>163</v>
      </c>
      <c r="D17" s="48">
        <v>38870</v>
      </c>
      <c r="E17" s="4">
        <v>8.1</v>
      </c>
      <c r="F17" s="4">
        <v>9.77</v>
      </c>
      <c r="G17" s="4">
        <v>0.75</v>
      </c>
      <c r="H17" s="13">
        <f t="shared" si="0"/>
        <v>0.29876543209876544</v>
      </c>
      <c r="I17" s="14">
        <f t="shared" si="1"/>
        <v>336</v>
      </c>
      <c r="J17" s="15"/>
      <c r="K17" s="15"/>
    </row>
    <row r="18" spans="1:11" x14ac:dyDescent="0.2">
      <c r="A18" s="48">
        <v>39220</v>
      </c>
      <c r="B18" s="19" t="s">
        <v>164</v>
      </c>
      <c r="C18" s="2" t="s">
        <v>165</v>
      </c>
      <c r="D18" s="48">
        <v>38932</v>
      </c>
      <c r="E18" s="4">
        <v>35.28</v>
      </c>
      <c r="F18" s="4">
        <v>26.27</v>
      </c>
      <c r="G18" s="4">
        <v>2.2200000000000002</v>
      </c>
      <c r="H18" s="13">
        <f t="shared" si="0"/>
        <v>-0.19246031746031753</v>
      </c>
      <c r="I18" s="14">
        <f t="shared" si="1"/>
        <v>288</v>
      </c>
      <c r="J18" s="15"/>
      <c r="K18" s="15"/>
    </row>
    <row r="19" spans="1:11" ht="30" x14ac:dyDescent="0.2">
      <c r="A19" s="48">
        <v>39269</v>
      </c>
      <c r="B19" s="19" t="s">
        <v>166</v>
      </c>
      <c r="C19" s="2" t="s">
        <v>167</v>
      </c>
      <c r="D19" s="48">
        <v>38720</v>
      </c>
      <c r="E19" s="4">
        <v>17.8</v>
      </c>
      <c r="F19" s="4">
        <v>17.760000000000002</v>
      </c>
      <c r="G19" s="4">
        <v>2.34</v>
      </c>
      <c r="H19" s="13">
        <f t="shared" si="0"/>
        <v>0.12921348314606745</v>
      </c>
      <c r="I19" s="14">
        <f t="shared" si="1"/>
        <v>549</v>
      </c>
      <c r="J19" s="15"/>
      <c r="K19" s="15"/>
    </row>
    <row r="20" spans="1:11" x14ac:dyDescent="0.2">
      <c r="A20" s="48">
        <v>39281</v>
      </c>
      <c r="B20" s="19" t="s">
        <v>168</v>
      </c>
      <c r="C20" s="2" t="s">
        <v>169</v>
      </c>
      <c r="D20" s="48">
        <v>39085</v>
      </c>
      <c r="E20" s="4">
        <v>15.81</v>
      </c>
      <c r="F20" s="4">
        <v>28.11</v>
      </c>
      <c r="G20" s="4">
        <v>0.96</v>
      </c>
      <c r="H20" s="13">
        <f t="shared" si="0"/>
        <v>0.83870967741935476</v>
      </c>
      <c r="I20" s="14">
        <f t="shared" si="1"/>
        <v>196</v>
      </c>
      <c r="J20" s="15"/>
      <c r="K20" s="15"/>
    </row>
    <row r="21" spans="1:11" x14ac:dyDescent="0.2">
      <c r="A21" s="48">
        <v>39281</v>
      </c>
      <c r="B21" s="19" t="s">
        <v>170</v>
      </c>
      <c r="C21" s="2" t="s">
        <v>171</v>
      </c>
      <c r="D21" s="48">
        <v>38720</v>
      </c>
      <c r="E21" s="4">
        <v>15.61</v>
      </c>
      <c r="F21" s="4">
        <v>25.31</v>
      </c>
      <c r="G21" s="4">
        <v>3.09</v>
      </c>
      <c r="H21" s="13">
        <f t="shared" si="0"/>
        <v>0.81934657270980138</v>
      </c>
      <c r="I21" s="14">
        <f t="shared" si="1"/>
        <v>561</v>
      </c>
      <c r="J21" s="15"/>
      <c r="K21" s="15"/>
    </row>
    <row r="22" spans="1:11" x14ac:dyDescent="0.2">
      <c r="A22" s="48">
        <v>39339</v>
      </c>
      <c r="B22" s="19" t="s">
        <v>172</v>
      </c>
      <c r="C22" s="2" t="s">
        <v>173</v>
      </c>
      <c r="D22" s="48">
        <v>39251</v>
      </c>
      <c r="E22" s="4">
        <v>29.81</v>
      </c>
      <c r="F22" s="4">
        <v>9.1199999999999992</v>
      </c>
      <c r="G22" s="4">
        <v>0</v>
      </c>
      <c r="H22" s="13">
        <f t="shared" si="0"/>
        <v>-0.69406239516940615</v>
      </c>
      <c r="I22" s="14">
        <f t="shared" si="1"/>
        <v>88</v>
      </c>
      <c r="J22" s="15"/>
      <c r="K22" s="15"/>
    </row>
    <row r="23" spans="1:11" x14ac:dyDescent="0.2">
      <c r="A23" s="48">
        <v>39372</v>
      </c>
      <c r="B23" s="19" t="s">
        <v>174</v>
      </c>
      <c r="C23" s="2" t="s">
        <v>175</v>
      </c>
      <c r="D23" s="48">
        <v>38838</v>
      </c>
      <c r="E23" s="4">
        <v>28.3</v>
      </c>
      <c r="F23" s="4">
        <v>9.9499999999999993</v>
      </c>
      <c r="G23" s="4">
        <v>4.08</v>
      </c>
      <c r="H23" s="13">
        <f t="shared" si="0"/>
        <v>-0.50424028268551235</v>
      </c>
      <c r="I23" s="14">
        <f t="shared" si="1"/>
        <v>534</v>
      </c>
      <c r="J23" s="15"/>
      <c r="K23" s="15"/>
    </row>
    <row r="24" spans="1:11" x14ac:dyDescent="0.2">
      <c r="A24" s="48">
        <v>39393</v>
      </c>
      <c r="B24" s="19" t="s">
        <v>176</v>
      </c>
      <c r="C24" s="2" t="s">
        <v>177</v>
      </c>
      <c r="D24" s="48">
        <v>38898</v>
      </c>
      <c r="E24" s="4">
        <v>11.04</v>
      </c>
      <c r="F24" s="4">
        <v>11.94</v>
      </c>
      <c r="G24" s="4">
        <v>1.34</v>
      </c>
      <c r="H24" s="13">
        <f t="shared" si="0"/>
        <v>0.20289855072463772</v>
      </c>
      <c r="I24" s="14">
        <f t="shared" si="1"/>
        <v>495</v>
      </c>
      <c r="J24" s="15"/>
      <c r="K24" s="15"/>
    </row>
    <row r="25" spans="1:11" ht="30" x14ac:dyDescent="0.2">
      <c r="A25" s="48">
        <v>39393</v>
      </c>
      <c r="B25" s="19" t="s">
        <v>178</v>
      </c>
      <c r="C25" s="2" t="s">
        <v>221</v>
      </c>
      <c r="D25" s="48">
        <v>38960</v>
      </c>
      <c r="E25" s="4">
        <v>17.7</v>
      </c>
      <c r="F25" s="4">
        <v>17.010000000000002</v>
      </c>
      <c r="G25" s="4">
        <v>1.6</v>
      </c>
      <c r="H25" s="13">
        <f t="shared" si="0"/>
        <v>5.1412429378531285E-2</v>
      </c>
      <c r="I25" s="14">
        <f t="shared" si="1"/>
        <v>433</v>
      </c>
      <c r="J25" s="15"/>
      <c r="K25" s="15"/>
    </row>
    <row r="26" spans="1:11" x14ac:dyDescent="0.2">
      <c r="A26" s="48">
        <v>39393</v>
      </c>
      <c r="B26" s="19" t="s">
        <v>222</v>
      </c>
      <c r="C26" s="2" t="s">
        <v>223</v>
      </c>
      <c r="D26" s="48">
        <v>38898</v>
      </c>
      <c r="E26" s="4">
        <v>16.21</v>
      </c>
      <c r="F26" s="4">
        <v>19.02</v>
      </c>
      <c r="G26" s="4">
        <v>2.58</v>
      </c>
      <c r="H26" s="13">
        <f t="shared" si="0"/>
        <v>0.3325107958050586</v>
      </c>
      <c r="I26" s="14">
        <f t="shared" si="1"/>
        <v>495</v>
      </c>
      <c r="J26" s="15"/>
      <c r="K26" s="15"/>
    </row>
    <row r="27" spans="1:11" x14ac:dyDescent="0.2">
      <c r="A27" s="48">
        <v>39395</v>
      </c>
      <c r="B27" s="19" t="s">
        <v>224</v>
      </c>
      <c r="C27" s="2" t="s">
        <v>225</v>
      </c>
      <c r="D27" s="48">
        <v>39237</v>
      </c>
      <c r="E27" s="4">
        <v>39.75</v>
      </c>
      <c r="F27" s="4">
        <v>34.700000000000003</v>
      </c>
      <c r="G27" s="4">
        <v>1.17</v>
      </c>
      <c r="H27" s="13">
        <f t="shared" si="0"/>
        <v>-9.7610062893081648E-2</v>
      </c>
      <c r="I27" s="14">
        <f t="shared" si="1"/>
        <v>158</v>
      </c>
      <c r="J27" s="15"/>
      <c r="K27" s="15"/>
    </row>
    <row r="28" spans="1:11" x14ac:dyDescent="0.2">
      <c r="A28" s="48">
        <v>39402</v>
      </c>
      <c r="B28" s="19" t="s">
        <v>226</v>
      </c>
      <c r="C28" s="2" t="s">
        <v>227</v>
      </c>
      <c r="D28" s="48">
        <v>38838</v>
      </c>
      <c r="E28" s="4">
        <v>31.14</v>
      </c>
      <c r="F28" s="4">
        <v>23.62</v>
      </c>
      <c r="G28" s="4">
        <v>6.18</v>
      </c>
      <c r="H28" s="13">
        <f t="shared" si="0"/>
        <v>-4.3031470777135511E-2</v>
      </c>
      <c r="I28" s="14">
        <f t="shared" si="1"/>
        <v>564</v>
      </c>
      <c r="J28" s="15"/>
      <c r="K28" s="15"/>
    </row>
    <row r="29" spans="1:11" x14ac:dyDescent="0.2">
      <c r="A29" s="48">
        <v>39405</v>
      </c>
      <c r="B29" s="19" t="s">
        <v>228</v>
      </c>
      <c r="C29" s="2" t="s">
        <v>229</v>
      </c>
      <c r="D29" s="48">
        <v>39265</v>
      </c>
      <c r="E29" s="4">
        <v>16.93</v>
      </c>
      <c r="F29" s="4">
        <v>21.5</v>
      </c>
      <c r="G29" s="4">
        <v>0.5</v>
      </c>
      <c r="H29" s="13">
        <f t="shared" si="0"/>
        <v>0.29946839929119906</v>
      </c>
      <c r="I29" s="14">
        <f t="shared" si="1"/>
        <v>140</v>
      </c>
      <c r="J29" s="15"/>
      <c r="K29" s="15"/>
    </row>
    <row r="30" spans="1:11" x14ac:dyDescent="0.2">
      <c r="A30" s="48">
        <v>39416</v>
      </c>
      <c r="B30" s="19" t="s">
        <v>230</v>
      </c>
      <c r="C30" s="2" t="s">
        <v>231</v>
      </c>
      <c r="D30" s="48">
        <v>39266</v>
      </c>
      <c r="E30" s="4">
        <v>9.0399999999999991</v>
      </c>
      <c r="F30" s="4">
        <v>7.12</v>
      </c>
      <c r="G30" s="4">
        <v>0.22</v>
      </c>
      <c r="H30" s="13">
        <f t="shared" si="0"/>
        <v>-0.18805309734513267</v>
      </c>
      <c r="I30" s="14">
        <f t="shared" si="1"/>
        <v>150</v>
      </c>
      <c r="J30" s="15"/>
      <c r="K30" s="15"/>
    </row>
    <row r="31" spans="1:11" x14ac:dyDescent="0.2">
      <c r="A31" s="48">
        <v>39416</v>
      </c>
      <c r="B31" s="19" t="s">
        <v>232</v>
      </c>
      <c r="C31" s="2" t="s">
        <v>233</v>
      </c>
      <c r="D31" s="48">
        <v>38987</v>
      </c>
      <c r="E31" s="4">
        <v>37.450000000000003</v>
      </c>
      <c r="F31" s="4">
        <v>26.58</v>
      </c>
      <c r="G31" s="4">
        <v>4.28</v>
      </c>
      <c r="H31" s="13">
        <f t="shared" si="0"/>
        <v>-0.17596795727636858</v>
      </c>
      <c r="I31" s="14">
        <f t="shared" si="1"/>
        <v>429</v>
      </c>
      <c r="J31" s="15"/>
      <c r="K31" s="15"/>
    </row>
    <row r="32" spans="1:11" ht="30" x14ac:dyDescent="0.2">
      <c r="A32" s="48">
        <v>39433</v>
      </c>
      <c r="B32" s="19" t="s">
        <v>234</v>
      </c>
      <c r="C32" s="2" t="s">
        <v>235</v>
      </c>
      <c r="D32" s="48">
        <v>39113</v>
      </c>
      <c r="E32" s="4">
        <v>16.670000000000002</v>
      </c>
      <c r="F32" s="4">
        <v>14.1</v>
      </c>
      <c r="G32" s="4">
        <v>0.98199999999999998</v>
      </c>
      <c r="H32" s="13">
        <f t="shared" si="0"/>
        <v>-9.5260947810438062E-2</v>
      </c>
      <c r="I32" s="14">
        <f t="shared" si="1"/>
        <v>320</v>
      </c>
      <c r="J32" s="15"/>
      <c r="K32" s="15"/>
    </row>
    <row r="33" spans="1:11" x14ac:dyDescent="0.2">
      <c r="A33" s="48">
        <v>39510</v>
      </c>
      <c r="B33" s="19" t="s">
        <v>236</v>
      </c>
      <c r="C33" s="2" t="s">
        <v>237</v>
      </c>
      <c r="D33" s="48">
        <v>39139</v>
      </c>
      <c r="E33" s="4">
        <v>10.8</v>
      </c>
      <c r="F33" s="4">
        <v>2.36</v>
      </c>
      <c r="G33" s="4">
        <v>1.23</v>
      </c>
      <c r="H33" s="13">
        <f t="shared" si="0"/>
        <v>-0.66759259259259263</v>
      </c>
      <c r="I33" s="14">
        <f t="shared" si="1"/>
        <v>371</v>
      </c>
      <c r="J33" s="15"/>
      <c r="K33" s="15"/>
    </row>
    <row r="34" spans="1:11" x14ac:dyDescent="0.2">
      <c r="A34" s="48">
        <v>39510</v>
      </c>
      <c r="B34" s="19" t="s">
        <v>238</v>
      </c>
      <c r="C34" s="2" t="s">
        <v>239</v>
      </c>
      <c r="D34" s="48">
        <v>39205</v>
      </c>
      <c r="E34" s="4">
        <v>27.88</v>
      </c>
      <c r="F34" s="4">
        <v>8.93</v>
      </c>
      <c r="G34" s="4">
        <v>2.04</v>
      </c>
      <c r="H34" s="13">
        <f t="shared" si="0"/>
        <v>-0.60652797704447636</v>
      </c>
      <c r="I34" s="14">
        <f t="shared" si="1"/>
        <v>305</v>
      </c>
      <c r="J34" s="15"/>
      <c r="K34" s="15"/>
    </row>
    <row r="35" spans="1:11" x14ac:dyDescent="0.2">
      <c r="A35" s="48">
        <v>39510</v>
      </c>
      <c r="B35" s="19" t="s">
        <v>240</v>
      </c>
      <c r="C35" s="2" t="s">
        <v>241</v>
      </c>
      <c r="D35" s="48">
        <v>38993</v>
      </c>
      <c r="E35" s="4">
        <v>13.11</v>
      </c>
      <c r="F35" s="4">
        <v>3.11</v>
      </c>
      <c r="G35" s="4">
        <v>2.5</v>
      </c>
      <c r="H35" s="13">
        <f t="shared" si="0"/>
        <v>-0.57208237986270027</v>
      </c>
      <c r="I35" s="14">
        <f t="shared" si="1"/>
        <v>517</v>
      </c>
      <c r="J35" s="15"/>
      <c r="K35" s="15"/>
    </row>
    <row r="36" spans="1:11" x14ac:dyDescent="0.2">
      <c r="A36" s="48">
        <v>39510</v>
      </c>
      <c r="B36" s="19" t="s">
        <v>242</v>
      </c>
      <c r="C36" s="2" t="s">
        <v>243</v>
      </c>
      <c r="D36" s="48">
        <v>39266</v>
      </c>
      <c r="E36" s="4">
        <v>5.8</v>
      </c>
      <c r="F36" s="4">
        <v>4.95</v>
      </c>
      <c r="G36" s="4">
        <v>0.31</v>
      </c>
      <c r="H36" s="13">
        <f t="shared" si="0"/>
        <v>-9.3103448275862075E-2</v>
      </c>
      <c r="I36" s="14">
        <f t="shared" si="1"/>
        <v>244</v>
      </c>
      <c r="J36" s="15"/>
      <c r="K36" s="15"/>
    </row>
    <row r="37" spans="1:11" x14ac:dyDescent="0.2">
      <c r="A37" s="48">
        <v>39559</v>
      </c>
      <c r="B37" s="19" t="s">
        <v>244</v>
      </c>
      <c r="C37" s="2" t="s">
        <v>245</v>
      </c>
      <c r="D37" s="48">
        <v>39339</v>
      </c>
      <c r="E37" s="4">
        <v>18.989999999999998</v>
      </c>
      <c r="F37" s="4">
        <v>10</v>
      </c>
      <c r="G37" s="4">
        <v>0.46800000000000003</v>
      </c>
      <c r="H37" s="13">
        <f t="shared" si="0"/>
        <v>-0.44876250658241174</v>
      </c>
      <c r="I37" s="14">
        <f t="shared" si="1"/>
        <v>220</v>
      </c>
      <c r="J37" s="15"/>
      <c r="K37" s="15"/>
    </row>
    <row r="38" spans="1:11" ht="30" x14ac:dyDescent="0.2">
      <c r="A38" s="48">
        <v>39567</v>
      </c>
      <c r="B38" s="19" t="s">
        <v>246</v>
      </c>
      <c r="C38" s="2" t="s">
        <v>247</v>
      </c>
      <c r="D38" s="48">
        <v>39521</v>
      </c>
      <c r="E38" s="4">
        <v>7.62</v>
      </c>
      <c r="F38" s="4">
        <v>7.9196</v>
      </c>
      <c r="G38" s="4">
        <v>0.23499999999999999</v>
      </c>
      <c r="H38" s="13">
        <f t="shared" si="0"/>
        <v>7.0157480314960649E-2</v>
      </c>
      <c r="I38" s="14">
        <f t="shared" si="1"/>
        <v>46</v>
      </c>
      <c r="J38" s="15"/>
      <c r="K38" s="15"/>
    </row>
    <row r="39" spans="1:11" x14ac:dyDescent="0.2">
      <c r="A39" s="48">
        <v>39584</v>
      </c>
      <c r="B39" s="19" t="s">
        <v>170</v>
      </c>
      <c r="C39" s="2" t="s">
        <v>171</v>
      </c>
      <c r="D39" s="48">
        <v>39420</v>
      </c>
      <c r="E39" s="4">
        <v>27</v>
      </c>
      <c r="F39" s="4">
        <v>35.69</v>
      </c>
      <c r="G39" s="4">
        <v>0.5</v>
      </c>
      <c r="H39" s="13">
        <f t="shared" si="0"/>
        <v>0.34037037037037027</v>
      </c>
      <c r="I39" s="14">
        <f t="shared" si="1"/>
        <v>164</v>
      </c>
      <c r="J39" s="15"/>
      <c r="K39" s="15"/>
    </row>
    <row r="40" spans="1:11" x14ac:dyDescent="0.2">
      <c r="A40" s="48">
        <v>39604</v>
      </c>
      <c r="B40" s="19" t="s">
        <v>248</v>
      </c>
      <c r="C40" s="2" t="s">
        <v>249</v>
      </c>
      <c r="D40" s="48">
        <v>39252</v>
      </c>
      <c r="E40" s="4">
        <v>15.01</v>
      </c>
      <c r="F40" s="4">
        <v>10.199999999999999</v>
      </c>
      <c r="G40" s="4">
        <v>1.1499999999999999</v>
      </c>
      <c r="H40" s="13">
        <f t="shared" si="0"/>
        <v>-0.24383744170552965</v>
      </c>
      <c r="I40" s="14">
        <f t="shared" si="1"/>
        <v>352</v>
      </c>
      <c r="J40" s="15"/>
      <c r="K40" s="15"/>
    </row>
    <row r="41" spans="1:11" x14ac:dyDescent="0.2">
      <c r="A41" s="48">
        <v>39659</v>
      </c>
      <c r="B41" s="19" t="s">
        <v>250</v>
      </c>
      <c r="C41" s="2" t="s">
        <v>251</v>
      </c>
      <c r="D41" s="48">
        <v>39637</v>
      </c>
      <c r="E41" s="4">
        <v>76.650000000000006</v>
      </c>
      <c r="F41" s="4">
        <v>89</v>
      </c>
      <c r="G41" s="4">
        <v>0</v>
      </c>
      <c r="H41" s="13">
        <f t="shared" si="0"/>
        <v>0.16112198303979117</v>
      </c>
      <c r="I41" s="14">
        <f t="shared" si="1"/>
        <v>22</v>
      </c>
      <c r="J41" s="15"/>
      <c r="K41" s="15"/>
    </row>
    <row r="42" spans="1:11" ht="30" x14ac:dyDescent="0.2">
      <c r="A42" s="48">
        <v>39695</v>
      </c>
      <c r="B42" s="19" t="s">
        <v>252</v>
      </c>
      <c r="C42" s="2" t="s">
        <v>253</v>
      </c>
      <c r="D42" s="48">
        <v>38960</v>
      </c>
      <c r="E42" s="4">
        <v>16</v>
      </c>
      <c r="F42" s="4">
        <v>11.15</v>
      </c>
      <c r="G42" s="4">
        <v>3.1</v>
      </c>
      <c r="H42" s="13">
        <f t="shared" si="0"/>
        <v>-0.109375</v>
      </c>
      <c r="I42" s="14">
        <f t="shared" si="1"/>
        <v>735</v>
      </c>
      <c r="J42" s="15"/>
      <c r="K42" s="15"/>
    </row>
    <row r="43" spans="1:11" x14ac:dyDescent="0.2">
      <c r="A43" s="48">
        <v>39695</v>
      </c>
      <c r="B43" s="19" t="s">
        <v>254</v>
      </c>
      <c r="C43" s="2" t="s">
        <v>255</v>
      </c>
      <c r="D43" s="48">
        <v>39360</v>
      </c>
      <c r="E43" s="4">
        <v>59.82</v>
      </c>
      <c r="F43" s="4">
        <v>55.84</v>
      </c>
      <c r="G43" s="4">
        <v>0.86299999999999999</v>
      </c>
      <c r="H43" s="13">
        <f t="shared" si="0"/>
        <v>-5.2106318956870568E-2</v>
      </c>
      <c r="I43" s="14">
        <f t="shared" si="1"/>
        <v>335</v>
      </c>
      <c r="J43" s="15"/>
      <c r="K43" s="15"/>
    </row>
    <row r="44" spans="1:11" x14ac:dyDescent="0.2">
      <c r="A44" s="48">
        <v>39783</v>
      </c>
      <c r="B44" s="19" t="s">
        <v>168</v>
      </c>
      <c r="C44" s="2" t="s">
        <v>256</v>
      </c>
      <c r="D44" s="48">
        <v>39407</v>
      </c>
      <c r="E44" s="4">
        <v>27.76</v>
      </c>
      <c r="F44" s="4">
        <v>7.64</v>
      </c>
      <c r="G44" s="4">
        <v>3.89</v>
      </c>
      <c r="H44" s="13">
        <f t="shared" si="0"/>
        <v>-0.58465417867435165</v>
      </c>
      <c r="I44" s="14">
        <f t="shared" si="1"/>
        <v>376</v>
      </c>
      <c r="J44" s="15"/>
      <c r="K44" s="15"/>
    </row>
    <row r="45" spans="1:11" ht="45" x14ac:dyDescent="0.2">
      <c r="A45" s="48">
        <v>39820</v>
      </c>
      <c r="B45" s="19" t="s">
        <v>257</v>
      </c>
      <c r="C45" s="2" t="s">
        <v>258</v>
      </c>
      <c r="D45" s="48">
        <v>39671</v>
      </c>
      <c r="E45" s="4">
        <v>58.61</v>
      </c>
      <c r="F45" s="4">
        <v>47.8</v>
      </c>
      <c r="G45" s="4">
        <v>1.1279999999999999</v>
      </c>
      <c r="H45" s="13">
        <f t="shared" si="0"/>
        <v>-0.16519365296024574</v>
      </c>
      <c r="I45" s="14">
        <f t="shared" si="1"/>
        <v>149</v>
      </c>
      <c r="J45" s="15"/>
      <c r="K45" s="15"/>
    </row>
    <row r="46" spans="1:11" x14ac:dyDescent="0.2">
      <c r="A46" s="48">
        <v>39820</v>
      </c>
      <c r="B46" s="19" t="s">
        <v>259</v>
      </c>
      <c r="C46" s="2" t="s">
        <v>260</v>
      </c>
      <c r="D46" s="48">
        <v>39671</v>
      </c>
      <c r="E46" s="4">
        <v>51.15</v>
      </c>
      <c r="F46" s="4">
        <v>46.68</v>
      </c>
      <c r="G46" s="4">
        <v>0.87</v>
      </c>
      <c r="H46" s="13">
        <f t="shared" si="0"/>
        <v>-7.0381231671554287E-2</v>
      </c>
      <c r="I46" s="14">
        <f t="shared" si="1"/>
        <v>149</v>
      </c>
      <c r="J46" s="15"/>
      <c r="K46" s="15"/>
    </row>
    <row r="47" spans="1:11" x14ac:dyDescent="0.2">
      <c r="A47" s="48">
        <v>39822</v>
      </c>
      <c r="B47" s="19" t="s">
        <v>261</v>
      </c>
      <c r="C47" s="2" t="s">
        <v>399</v>
      </c>
      <c r="D47" s="48">
        <v>38744</v>
      </c>
      <c r="E47" s="4">
        <v>18.260000000000002</v>
      </c>
      <c r="F47" s="4">
        <v>8.58</v>
      </c>
      <c r="G47" s="4">
        <v>6.01</v>
      </c>
      <c r="H47" s="13">
        <f t="shared" si="0"/>
        <v>-0.20098576122672515</v>
      </c>
      <c r="I47" s="14">
        <f t="shared" si="1"/>
        <v>1078</v>
      </c>
      <c r="J47" s="15"/>
      <c r="K47" s="15"/>
    </row>
    <row r="48" spans="1:11" x14ac:dyDescent="0.2">
      <c r="A48" s="48">
        <v>39825</v>
      </c>
      <c r="B48" s="19" t="s">
        <v>400</v>
      </c>
      <c r="C48" s="2" t="s">
        <v>401</v>
      </c>
      <c r="D48" s="48">
        <v>39461</v>
      </c>
      <c r="E48" s="4">
        <v>10.65</v>
      </c>
      <c r="F48" s="4">
        <v>2</v>
      </c>
      <c r="G48" s="4">
        <v>0.06</v>
      </c>
      <c r="H48" s="13">
        <f t="shared" si="0"/>
        <v>-0.8065727699530516</v>
      </c>
      <c r="I48" s="14">
        <f t="shared" si="1"/>
        <v>364</v>
      </c>
      <c r="J48" s="15"/>
      <c r="K48" s="15"/>
    </row>
    <row r="49" spans="1:11" x14ac:dyDescent="0.2">
      <c r="A49" s="48">
        <v>39836</v>
      </c>
      <c r="B49" s="19" t="s">
        <v>402</v>
      </c>
      <c r="C49" s="2" t="s">
        <v>219</v>
      </c>
      <c r="D49" s="48">
        <v>39755</v>
      </c>
      <c r="E49" s="4">
        <v>84.66</v>
      </c>
      <c r="F49" s="4">
        <v>81.180000000000007</v>
      </c>
      <c r="G49" s="4">
        <v>11.46</v>
      </c>
      <c r="H49" s="13">
        <f t="shared" si="0"/>
        <v>9.4259390503189447E-2</v>
      </c>
      <c r="I49" s="14">
        <f t="shared" si="1"/>
        <v>81</v>
      </c>
      <c r="J49" s="15"/>
      <c r="K49" s="15"/>
    </row>
    <row r="50" spans="1:11" ht="30" x14ac:dyDescent="0.2">
      <c r="A50" s="48">
        <v>39843</v>
      </c>
      <c r="B50" s="19" t="s">
        <v>220</v>
      </c>
      <c r="C50" s="2" t="s">
        <v>48</v>
      </c>
      <c r="D50" s="48">
        <v>39790</v>
      </c>
      <c r="E50" s="4">
        <v>11.38</v>
      </c>
      <c r="F50" s="4">
        <v>16.45</v>
      </c>
      <c r="G50" s="4">
        <v>0.14000000000000001</v>
      </c>
      <c r="H50" s="13">
        <f t="shared" si="0"/>
        <v>0.45782073813708246</v>
      </c>
      <c r="I50" s="14">
        <f t="shared" si="1"/>
        <v>53</v>
      </c>
      <c r="J50" s="15"/>
      <c r="K50" s="15"/>
    </row>
    <row r="51" spans="1:11" ht="30" x14ac:dyDescent="0.2">
      <c r="A51" s="48">
        <v>39909</v>
      </c>
      <c r="B51" s="19" t="s">
        <v>49</v>
      </c>
      <c r="C51" s="2" t="s">
        <v>50</v>
      </c>
      <c r="D51" s="48">
        <v>39052</v>
      </c>
      <c r="E51" s="4">
        <v>19.7</v>
      </c>
      <c r="F51" s="4">
        <v>10.63</v>
      </c>
      <c r="G51" s="4">
        <v>4.5999999999999996</v>
      </c>
      <c r="H51" s="13">
        <f t="shared" si="0"/>
        <v>-0.22690355329949233</v>
      </c>
      <c r="I51" s="14">
        <f t="shared" si="1"/>
        <v>857</v>
      </c>
      <c r="J51" s="15"/>
      <c r="K51" s="15"/>
    </row>
    <row r="52" spans="1:11" x14ac:dyDescent="0.2">
      <c r="A52" s="48">
        <v>39909</v>
      </c>
      <c r="B52" s="19" t="s">
        <v>51</v>
      </c>
      <c r="C52" s="2" t="s">
        <v>52</v>
      </c>
      <c r="D52" s="48">
        <v>39178</v>
      </c>
      <c r="E52" s="4">
        <v>17.399999999999999</v>
      </c>
      <c r="F52" s="4">
        <v>8.64</v>
      </c>
      <c r="G52" s="4">
        <v>2.78</v>
      </c>
      <c r="H52" s="13">
        <f t="shared" si="0"/>
        <v>-0.34367816091954018</v>
      </c>
      <c r="I52" s="14">
        <f t="shared" si="1"/>
        <v>731</v>
      </c>
      <c r="J52" s="15"/>
      <c r="K52" s="15"/>
    </row>
    <row r="53" spans="1:11" x14ac:dyDescent="0.2">
      <c r="A53" s="48">
        <v>39909</v>
      </c>
      <c r="B53" s="19" t="s">
        <v>53</v>
      </c>
      <c r="C53" s="2" t="s">
        <v>54</v>
      </c>
      <c r="D53" s="48">
        <v>38772</v>
      </c>
      <c r="E53" s="4">
        <v>16.89</v>
      </c>
      <c r="F53" s="4">
        <v>5.17</v>
      </c>
      <c r="G53" s="4">
        <v>5.4</v>
      </c>
      <c r="H53" s="13">
        <f t="shared" si="0"/>
        <v>-0.37418590882178804</v>
      </c>
      <c r="I53" s="14">
        <f t="shared" si="1"/>
        <v>1137</v>
      </c>
      <c r="J53" s="15"/>
      <c r="K53" s="15"/>
    </row>
    <row r="54" spans="1:11" x14ac:dyDescent="0.2">
      <c r="A54" s="48">
        <v>39909</v>
      </c>
      <c r="B54" s="19" t="s">
        <v>55</v>
      </c>
      <c r="C54" s="2" t="s">
        <v>56</v>
      </c>
      <c r="D54" s="48">
        <v>39393</v>
      </c>
      <c r="E54" s="4">
        <v>60.8</v>
      </c>
      <c r="F54" s="4">
        <v>17.61</v>
      </c>
      <c r="G54" s="4">
        <v>14.98</v>
      </c>
      <c r="H54" s="13">
        <f t="shared" si="0"/>
        <v>-0.46398026315789465</v>
      </c>
      <c r="I54" s="14">
        <f t="shared" si="1"/>
        <v>516</v>
      </c>
      <c r="J54" s="15"/>
      <c r="K54" s="15"/>
    </row>
    <row r="55" spans="1:11" x14ac:dyDescent="0.2">
      <c r="A55" s="48">
        <v>39909</v>
      </c>
      <c r="B55" s="19" t="s">
        <v>57</v>
      </c>
      <c r="C55" s="2" t="s">
        <v>58</v>
      </c>
      <c r="D55" s="48">
        <v>38810</v>
      </c>
      <c r="E55" s="4">
        <v>18.5</v>
      </c>
      <c r="F55" s="4">
        <v>9.89</v>
      </c>
      <c r="G55" s="4">
        <v>4.2</v>
      </c>
      <c r="H55" s="13">
        <f t="shared" si="0"/>
        <v>-0.23837837837837839</v>
      </c>
      <c r="I55" s="14">
        <f t="shared" si="1"/>
        <v>1099</v>
      </c>
      <c r="J55" s="15"/>
      <c r="K55" s="15"/>
    </row>
    <row r="56" spans="1:11" x14ac:dyDescent="0.2">
      <c r="A56" s="48">
        <v>39909</v>
      </c>
      <c r="B56" s="19" t="s">
        <v>146</v>
      </c>
      <c r="C56" s="2" t="s">
        <v>147</v>
      </c>
      <c r="D56" s="48">
        <v>39546</v>
      </c>
      <c r="E56" s="4">
        <v>26.5</v>
      </c>
      <c r="F56" s="4">
        <v>7.84</v>
      </c>
      <c r="G56" s="4">
        <v>2.48</v>
      </c>
      <c r="H56" s="13">
        <f t="shared" si="0"/>
        <v>-0.61056603773584905</v>
      </c>
      <c r="I56" s="14">
        <f t="shared" si="1"/>
        <v>363</v>
      </c>
      <c r="J56" s="15"/>
      <c r="K56" s="15"/>
    </row>
    <row r="57" spans="1:11" ht="30" x14ac:dyDescent="0.2">
      <c r="A57" s="48">
        <v>39909</v>
      </c>
      <c r="B57" s="19" t="s">
        <v>59</v>
      </c>
      <c r="C57" s="2" t="s">
        <v>60</v>
      </c>
      <c r="D57" s="48">
        <v>39237</v>
      </c>
      <c r="E57" s="4">
        <v>20.399999999999999</v>
      </c>
      <c r="F57" s="4">
        <v>8.24</v>
      </c>
      <c r="G57" s="4">
        <v>4</v>
      </c>
      <c r="H57" s="13">
        <f t="shared" si="0"/>
        <v>-0.39999999999999997</v>
      </c>
      <c r="I57" s="14">
        <f t="shared" si="1"/>
        <v>672</v>
      </c>
      <c r="J57" s="15"/>
      <c r="K57" s="15"/>
    </row>
    <row r="58" spans="1:11" ht="30" x14ac:dyDescent="0.2">
      <c r="A58" s="48">
        <v>39909</v>
      </c>
      <c r="B58" s="19" t="s">
        <v>61</v>
      </c>
      <c r="C58" s="2" t="s">
        <v>62</v>
      </c>
      <c r="D58" s="48">
        <v>39251</v>
      </c>
      <c r="E58" s="4">
        <v>13.67</v>
      </c>
      <c r="F58" s="4">
        <v>5.99</v>
      </c>
      <c r="G58" s="4">
        <v>2.2599999999999998</v>
      </c>
      <c r="H58" s="13">
        <f t="shared" si="0"/>
        <v>-0.3964886613021214</v>
      </c>
      <c r="I58" s="14">
        <f t="shared" si="1"/>
        <v>658</v>
      </c>
      <c r="J58" s="15"/>
      <c r="K58" s="15"/>
    </row>
    <row r="59" spans="1:11" x14ac:dyDescent="0.2">
      <c r="A59" s="48">
        <v>39910</v>
      </c>
      <c r="B59" s="19" t="s">
        <v>63</v>
      </c>
      <c r="C59" s="2" t="s">
        <v>64</v>
      </c>
      <c r="D59" s="48">
        <v>39604</v>
      </c>
      <c r="E59" s="4">
        <v>60.35</v>
      </c>
      <c r="F59" s="4">
        <v>18.760000000000002</v>
      </c>
      <c r="G59" s="4">
        <v>3.75</v>
      </c>
      <c r="H59" s="13">
        <f t="shared" si="0"/>
        <v>-0.62700911350455679</v>
      </c>
      <c r="I59" s="14">
        <f t="shared" si="1"/>
        <v>306</v>
      </c>
      <c r="J59" s="15"/>
      <c r="K59" s="15"/>
    </row>
    <row r="60" spans="1:11" x14ac:dyDescent="0.2">
      <c r="A60" s="48">
        <v>40044</v>
      </c>
      <c r="B60" s="19" t="s">
        <v>65</v>
      </c>
      <c r="C60" s="2" t="s">
        <v>66</v>
      </c>
      <c r="D60" s="48">
        <v>39469</v>
      </c>
      <c r="E60" s="4">
        <v>26</v>
      </c>
      <c r="F60" s="4">
        <v>28.86</v>
      </c>
      <c r="G60" s="4">
        <v>5.25</v>
      </c>
      <c r="H60" s="13">
        <f t="shared" si="0"/>
        <v>0.31192307692307691</v>
      </c>
      <c r="I60" s="14">
        <f t="shared" si="1"/>
        <v>575</v>
      </c>
      <c r="J60" s="15"/>
      <c r="K60" s="15"/>
    </row>
    <row r="61" spans="1:11" ht="30" x14ac:dyDescent="0.2">
      <c r="A61" s="48">
        <v>40046</v>
      </c>
      <c r="B61" s="19" t="s">
        <v>67</v>
      </c>
      <c r="C61" s="2" t="s">
        <v>68</v>
      </c>
      <c r="D61" s="48">
        <v>39899</v>
      </c>
      <c r="E61" s="4">
        <v>55.18</v>
      </c>
      <c r="F61" s="4">
        <v>24.07</v>
      </c>
      <c r="G61" s="4">
        <v>0</v>
      </c>
      <c r="H61" s="13">
        <f t="shared" si="0"/>
        <v>-0.56379122870605292</v>
      </c>
      <c r="I61" s="14">
        <f t="shared" si="1"/>
        <v>147</v>
      </c>
      <c r="J61" s="15"/>
      <c r="K61" s="15"/>
    </row>
    <row r="62" spans="1:11" x14ac:dyDescent="0.2">
      <c r="A62" s="48">
        <v>40046</v>
      </c>
      <c r="B62" s="19" t="s">
        <v>69</v>
      </c>
      <c r="C62" s="2" t="s">
        <v>70</v>
      </c>
      <c r="D62" s="48">
        <v>39909</v>
      </c>
      <c r="E62" s="4">
        <v>12.92</v>
      </c>
      <c r="F62" s="4">
        <v>22.79</v>
      </c>
      <c r="G62" s="4">
        <v>0.31</v>
      </c>
      <c r="H62" s="13">
        <f t="shared" si="0"/>
        <v>0.78792569659442713</v>
      </c>
      <c r="I62" s="14">
        <f t="shared" si="1"/>
        <v>137</v>
      </c>
      <c r="J62" s="15"/>
      <c r="K62" s="15"/>
    </row>
    <row r="63" spans="1:11" x14ac:dyDescent="0.2">
      <c r="A63" s="48">
        <v>40072</v>
      </c>
      <c r="B63" s="19" t="s">
        <v>71</v>
      </c>
      <c r="C63" s="2" t="s">
        <v>72</v>
      </c>
      <c r="D63" s="48">
        <v>39909</v>
      </c>
      <c r="E63" s="4">
        <v>37.700000000000003</v>
      </c>
      <c r="F63" s="4">
        <v>50.75</v>
      </c>
      <c r="G63" s="4">
        <v>0</v>
      </c>
      <c r="H63" s="13">
        <f t="shared" si="0"/>
        <v>0.34615384615384603</v>
      </c>
      <c r="I63" s="14">
        <f t="shared" si="1"/>
        <v>163</v>
      </c>
      <c r="J63" s="15"/>
      <c r="K63" s="15"/>
    </row>
    <row r="64" spans="1:11" ht="30" x14ac:dyDescent="0.2">
      <c r="A64" s="48">
        <v>40073</v>
      </c>
      <c r="B64" s="19" t="s">
        <v>73</v>
      </c>
      <c r="C64" s="2" t="s">
        <v>74</v>
      </c>
      <c r="D64" s="48">
        <v>39909</v>
      </c>
      <c r="E64" s="4">
        <v>23.75</v>
      </c>
      <c r="F64" s="4">
        <v>36.28</v>
      </c>
      <c r="G64" s="4">
        <v>1.31</v>
      </c>
      <c r="H64" s="13">
        <f t="shared" si="0"/>
        <v>0.58273684210526333</v>
      </c>
      <c r="I64" s="14">
        <f t="shared" si="1"/>
        <v>164</v>
      </c>
      <c r="J64" s="15"/>
      <c r="K64" s="15"/>
    </row>
    <row r="65" spans="1:11" x14ac:dyDescent="0.2">
      <c r="A65" s="48">
        <v>40073</v>
      </c>
      <c r="B65" s="19" t="s">
        <v>75</v>
      </c>
      <c r="C65" s="2" t="s">
        <v>76</v>
      </c>
      <c r="D65" s="48">
        <v>39909</v>
      </c>
      <c r="E65" s="4">
        <v>8.24</v>
      </c>
      <c r="F65" s="4">
        <v>13.28</v>
      </c>
      <c r="G65" s="4">
        <v>0.41</v>
      </c>
      <c r="H65" s="13">
        <f t="shared" si="0"/>
        <v>0.66140776699029113</v>
      </c>
      <c r="I65" s="14">
        <f t="shared" si="1"/>
        <v>164</v>
      </c>
      <c r="J65" s="15"/>
      <c r="K65" s="15"/>
    </row>
    <row r="66" spans="1:11" ht="30" x14ac:dyDescent="0.2">
      <c r="A66" s="48">
        <v>40123</v>
      </c>
      <c r="B66" s="19" t="s">
        <v>77</v>
      </c>
      <c r="C66" s="2" t="s">
        <v>78</v>
      </c>
      <c r="D66" s="48">
        <v>39909</v>
      </c>
      <c r="E66" s="4">
        <v>92.86</v>
      </c>
      <c r="F66" s="4">
        <v>105.29</v>
      </c>
      <c r="G66" s="4">
        <v>2.8580000000000001</v>
      </c>
      <c r="H66" s="13">
        <f t="shared" si="0"/>
        <v>0.16463493430971365</v>
      </c>
      <c r="I66" s="14">
        <f t="shared" si="1"/>
        <v>214</v>
      </c>
      <c r="J66" s="15"/>
      <c r="K66" s="15"/>
    </row>
    <row r="67" spans="1:11" x14ac:dyDescent="0.2">
      <c r="A67" s="48">
        <v>40123</v>
      </c>
      <c r="B67" s="19" t="s">
        <v>79</v>
      </c>
      <c r="C67" s="2" t="s">
        <v>80</v>
      </c>
      <c r="D67" s="48">
        <v>40035</v>
      </c>
      <c r="E67" s="4">
        <v>5.66</v>
      </c>
      <c r="F67" s="4">
        <v>5.15</v>
      </c>
      <c r="G67" s="4">
        <v>0</v>
      </c>
      <c r="H67" s="13">
        <f t="shared" si="0"/>
        <v>-9.0106007067137769E-2</v>
      </c>
      <c r="I67" s="14">
        <f t="shared" si="1"/>
        <v>88</v>
      </c>
      <c r="J67" s="15"/>
      <c r="K67" s="15"/>
    </row>
    <row r="68" spans="1:11" x14ac:dyDescent="0.2">
      <c r="A68" s="48">
        <v>40130</v>
      </c>
      <c r="B68" s="19" t="s">
        <v>81</v>
      </c>
      <c r="C68" s="2" t="s">
        <v>82</v>
      </c>
      <c r="D68" s="48">
        <v>39909</v>
      </c>
      <c r="E68" s="4">
        <v>10.119999999999999</v>
      </c>
      <c r="F68" s="4">
        <v>11.83</v>
      </c>
      <c r="G68" s="4">
        <v>1</v>
      </c>
      <c r="H68" s="13">
        <f t="shared" ref="H68:H131" si="2">((F68+G68)-E68)/E68</f>
        <v>0.26778656126482225</v>
      </c>
      <c r="I68" s="14">
        <f t="shared" ref="I68:I131" si="3">A68-D68</f>
        <v>221</v>
      </c>
      <c r="J68" s="15"/>
      <c r="K68" s="15"/>
    </row>
    <row r="69" spans="1:11" ht="30" x14ac:dyDescent="0.2">
      <c r="A69" s="48">
        <v>40130</v>
      </c>
      <c r="B69" s="19" t="s">
        <v>83</v>
      </c>
      <c r="C69" s="2" t="s">
        <v>84</v>
      </c>
      <c r="D69" s="48">
        <v>39909</v>
      </c>
      <c r="E69" s="4">
        <v>6.3</v>
      </c>
      <c r="F69" s="4">
        <v>8.9600000000000009</v>
      </c>
      <c r="G69" s="4">
        <v>0.84</v>
      </c>
      <c r="H69" s="13">
        <f t="shared" si="2"/>
        <v>0.55555555555555569</v>
      </c>
      <c r="I69" s="14">
        <f t="shared" si="3"/>
        <v>221</v>
      </c>
      <c r="J69" s="15"/>
      <c r="K69" s="15"/>
    </row>
    <row r="70" spans="1:11" x14ac:dyDescent="0.2">
      <c r="A70" s="48">
        <v>40134</v>
      </c>
      <c r="B70" s="19" t="s">
        <v>85</v>
      </c>
      <c r="C70" s="2" t="s">
        <v>86</v>
      </c>
      <c r="D70" s="48">
        <v>39909</v>
      </c>
      <c r="E70" s="4">
        <v>4.16</v>
      </c>
      <c r="F70" s="4">
        <v>6.66</v>
      </c>
      <c r="G70" s="4">
        <v>3.88</v>
      </c>
      <c r="H70" s="13">
        <f t="shared" si="2"/>
        <v>1.5336538461538458</v>
      </c>
      <c r="I70" s="14">
        <f t="shared" si="3"/>
        <v>225</v>
      </c>
      <c r="J70" s="15"/>
      <c r="K70" s="15"/>
    </row>
    <row r="71" spans="1:11" ht="30" x14ac:dyDescent="0.2">
      <c r="A71" s="48">
        <v>40186</v>
      </c>
      <c r="B71" s="19" t="s">
        <v>87</v>
      </c>
      <c r="C71" s="2" t="s">
        <v>308</v>
      </c>
      <c r="D71" s="48">
        <v>39909</v>
      </c>
      <c r="E71" s="4">
        <v>70.290000000000006</v>
      </c>
      <c r="F71" s="4">
        <v>89.68</v>
      </c>
      <c r="G71" s="4">
        <v>2.0299999999999998</v>
      </c>
      <c r="H71" s="13">
        <f t="shared" si="2"/>
        <v>0.30473751600512161</v>
      </c>
      <c r="I71" s="14">
        <f t="shared" si="3"/>
        <v>277</v>
      </c>
      <c r="J71" s="15"/>
      <c r="K71" s="15"/>
    </row>
    <row r="72" spans="1:11" x14ac:dyDescent="0.2">
      <c r="A72" s="48">
        <v>40207</v>
      </c>
      <c r="B72" s="19" t="s">
        <v>309</v>
      </c>
      <c r="C72" s="2" t="s">
        <v>310</v>
      </c>
      <c r="D72" s="48">
        <v>39909</v>
      </c>
      <c r="E72" s="4">
        <v>26.59</v>
      </c>
      <c r="F72" s="4">
        <v>25.36</v>
      </c>
      <c r="G72" s="4">
        <v>1.65</v>
      </c>
      <c r="H72" s="13">
        <f t="shared" si="2"/>
        <v>1.5795411808950666E-2</v>
      </c>
      <c r="I72" s="14">
        <f t="shared" si="3"/>
        <v>298</v>
      </c>
      <c r="J72" s="15"/>
      <c r="K72" s="15"/>
    </row>
    <row r="73" spans="1:11" x14ac:dyDescent="0.2">
      <c r="A73" s="48">
        <v>40227</v>
      </c>
      <c r="B73" s="19" t="s">
        <v>311</v>
      </c>
      <c r="C73" s="2" t="s">
        <v>312</v>
      </c>
      <c r="D73" s="48">
        <v>40158</v>
      </c>
      <c r="E73" s="4">
        <v>53</v>
      </c>
      <c r="F73" s="4">
        <v>52.44</v>
      </c>
      <c r="G73" s="4">
        <v>0</v>
      </c>
      <c r="H73" s="13">
        <f t="shared" si="2"/>
        <v>-1.0566037735849099E-2</v>
      </c>
      <c r="I73" s="14">
        <f t="shared" si="3"/>
        <v>69</v>
      </c>
      <c r="J73" s="15"/>
      <c r="K73" s="15"/>
    </row>
    <row r="74" spans="1:11" x14ac:dyDescent="0.2">
      <c r="A74" s="48">
        <v>40235</v>
      </c>
      <c r="B74" s="19" t="s">
        <v>313</v>
      </c>
      <c r="C74" s="2" t="s">
        <v>314</v>
      </c>
      <c r="D74" s="48">
        <v>39909</v>
      </c>
      <c r="E74" s="4">
        <v>101.26</v>
      </c>
      <c r="F74" s="4">
        <v>103.91</v>
      </c>
      <c r="G74" s="4">
        <v>4.2</v>
      </c>
      <c r="H74" s="13">
        <f t="shared" si="2"/>
        <v>6.7647639739284948E-2</v>
      </c>
      <c r="I74" s="14">
        <f t="shared" si="3"/>
        <v>326</v>
      </c>
      <c r="J74" s="15"/>
      <c r="K74" s="15"/>
    </row>
    <row r="75" spans="1:11" x14ac:dyDescent="0.2">
      <c r="A75" s="48">
        <v>40235</v>
      </c>
      <c r="B75" s="19" t="s">
        <v>315</v>
      </c>
      <c r="C75" s="2" t="s">
        <v>316</v>
      </c>
      <c r="D75" s="48">
        <v>39909</v>
      </c>
      <c r="E75" s="4">
        <v>141.04</v>
      </c>
      <c r="F75" s="4">
        <v>100.35</v>
      </c>
      <c r="G75" s="4">
        <v>3.85</v>
      </c>
      <c r="H75" s="13">
        <f t="shared" si="2"/>
        <v>-0.26120249574588772</v>
      </c>
      <c r="I75" s="14">
        <f t="shared" si="3"/>
        <v>326</v>
      </c>
      <c r="J75" s="15"/>
      <c r="K75" s="15"/>
    </row>
    <row r="76" spans="1:11" ht="30" x14ac:dyDescent="0.2">
      <c r="A76" s="48">
        <v>40240</v>
      </c>
      <c r="B76" s="19" t="s">
        <v>317</v>
      </c>
      <c r="C76" s="2" t="s">
        <v>318</v>
      </c>
      <c r="D76" s="48">
        <v>39909</v>
      </c>
      <c r="E76" s="4">
        <v>11.71</v>
      </c>
      <c r="F76" s="4">
        <v>23.76</v>
      </c>
      <c r="G76" s="4">
        <v>1.88</v>
      </c>
      <c r="H76" s="13">
        <f t="shared" si="2"/>
        <v>1.1895815542271562</v>
      </c>
      <c r="I76" s="14">
        <f t="shared" si="3"/>
        <v>331</v>
      </c>
      <c r="J76" s="15"/>
      <c r="K76" s="15"/>
    </row>
    <row r="77" spans="1:11" x14ac:dyDescent="0.2">
      <c r="A77" s="48">
        <v>40248</v>
      </c>
      <c r="B77" s="19" t="s">
        <v>319</v>
      </c>
      <c r="C77" s="2" t="s">
        <v>320</v>
      </c>
      <c r="D77" s="48">
        <v>40007</v>
      </c>
      <c r="E77" s="4">
        <v>27.96</v>
      </c>
      <c r="F77" s="4">
        <v>26.73</v>
      </c>
      <c r="G77" s="4">
        <v>2.35</v>
      </c>
      <c r="H77" s="13">
        <f t="shared" si="2"/>
        <v>4.0057224606580864E-2</v>
      </c>
      <c r="I77" s="14">
        <f t="shared" si="3"/>
        <v>241</v>
      </c>
      <c r="J77" s="15"/>
      <c r="K77" s="15"/>
    </row>
    <row r="78" spans="1:11" x14ac:dyDescent="0.2">
      <c r="A78" s="48">
        <v>40253</v>
      </c>
      <c r="B78" s="19" t="s">
        <v>321</v>
      </c>
      <c r="C78" s="2" t="s">
        <v>322</v>
      </c>
      <c r="D78" s="48">
        <v>39909</v>
      </c>
      <c r="E78" s="4">
        <v>6.43</v>
      </c>
      <c r="F78" s="4">
        <v>13.44</v>
      </c>
      <c r="G78" s="4">
        <v>0.88</v>
      </c>
      <c r="H78" s="13">
        <f t="shared" si="2"/>
        <v>1.2270606531881805</v>
      </c>
      <c r="I78" s="14">
        <f t="shared" si="3"/>
        <v>344</v>
      </c>
      <c r="J78" s="15"/>
      <c r="K78" s="15"/>
    </row>
    <row r="79" spans="1:11" ht="30" x14ac:dyDescent="0.2">
      <c r="A79" s="48">
        <v>40256</v>
      </c>
      <c r="B79" s="19" t="s">
        <v>323</v>
      </c>
      <c r="C79" s="2" t="s">
        <v>324</v>
      </c>
      <c r="D79" s="48">
        <v>39909</v>
      </c>
      <c r="E79" s="4">
        <v>8.43</v>
      </c>
      <c r="F79" s="4">
        <v>10.07</v>
      </c>
      <c r="G79" s="4">
        <v>2</v>
      </c>
      <c r="H79" s="13">
        <f t="shared" si="2"/>
        <v>0.43179122182680912</v>
      </c>
      <c r="I79" s="14">
        <f t="shared" si="3"/>
        <v>347</v>
      </c>
      <c r="J79" s="15"/>
      <c r="K79" s="15"/>
    </row>
    <row r="80" spans="1:11" x14ac:dyDescent="0.2">
      <c r="A80" s="48">
        <v>40263</v>
      </c>
      <c r="B80" s="19" t="s">
        <v>325</v>
      </c>
      <c r="C80" s="2" t="s">
        <v>326</v>
      </c>
      <c r="D80" s="48">
        <v>40007</v>
      </c>
      <c r="E80" s="4">
        <v>15.54</v>
      </c>
      <c r="F80" s="4">
        <v>17.690000000000001</v>
      </c>
      <c r="G80" s="4">
        <v>1.44</v>
      </c>
      <c r="H80" s="13">
        <f t="shared" si="2"/>
        <v>0.23101673101673126</v>
      </c>
      <c r="I80" s="14">
        <f t="shared" si="3"/>
        <v>256</v>
      </c>
      <c r="J80" s="15"/>
      <c r="K80" s="15"/>
    </row>
    <row r="81" spans="1:11" ht="30" x14ac:dyDescent="0.2">
      <c r="A81" s="48">
        <v>40273</v>
      </c>
      <c r="B81" s="19" t="s">
        <v>327</v>
      </c>
      <c r="C81" s="2" t="s">
        <v>328</v>
      </c>
      <c r="D81" s="48">
        <v>40241</v>
      </c>
      <c r="E81" s="4">
        <v>5.89</v>
      </c>
      <c r="F81" s="4">
        <v>13.67</v>
      </c>
      <c r="G81" s="4">
        <v>1.704</v>
      </c>
      <c r="H81" s="13">
        <f t="shared" si="2"/>
        <v>1.6101867572156201</v>
      </c>
      <c r="I81" s="14">
        <f t="shared" si="3"/>
        <v>32</v>
      </c>
      <c r="J81" s="15"/>
      <c r="K81" s="15"/>
    </row>
    <row r="82" spans="1:11" x14ac:dyDescent="0.2">
      <c r="A82" s="48">
        <v>40290</v>
      </c>
      <c r="B82" s="19" t="s">
        <v>329</v>
      </c>
      <c r="C82" s="2" t="s">
        <v>330</v>
      </c>
      <c r="D82" s="48">
        <v>39909</v>
      </c>
      <c r="E82" s="4">
        <v>33.03</v>
      </c>
      <c r="F82" s="4">
        <v>29.19</v>
      </c>
      <c r="G82" s="4">
        <v>1.87</v>
      </c>
      <c r="H82" s="13">
        <f t="shared" si="2"/>
        <v>-5.9642749016045979E-2</v>
      </c>
      <c r="I82" s="14">
        <f t="shared" si="3"/>
        <v>381</v>
      </c>
      <c r="J82" s="15"/>
      <c r="K82" s="15"/>
    </row>
    <row r="83" spans="1:11" x14ac:dyDescent="0.2">
      <c r="A83" s="48">
        <v>40290</v>
      </c>
      <c r="B83" s="19" t="s">
        <v>331</v>
      </c>
      <c r="C83" s="2" t="s">
        <v>332</v>
      </c>
      <c r="D83" s="48">
        <v>40227</v>
      </c>
      <c r="E83" s="4">
        <v>49.89</v>
      </c>
      <c r="F83" s="4">
        <v>50.62</v>
      </c>
      <c r="G83" s="4">
        <v>0</v>
      </c>
      <c r="H83" s="13">
        <f t="shared" si="2"/>
        <v>1.4632190819803504E-2</v>
      </c>
      <c r="I83" s="14">
        <f t="shared" si="3"/>
        <v>63</v>
      </c>
      <c r="J83" s="15"/>
      <c r="K83" s="15"/>
    </row>
    <row r="84" spans="1:11" ht="30" x14ac:dyDescent="0.2">
      <c r="A84" s="48">
        <v>40291</v>
      </c>
      <c r="B84" s="19" t="s">
        <v>333</v>
      </c>
      <c r="C84" s="2" t="s">
        <v>334</v>
      </c>
      <c r="D84" s="48">
        <v>39909</v>
      </c>
      <c r="E84" s="4">
        <v>11.12</v>
      </c>
      <c r="F84" s="4">
        <v>11.96</v>
      </c>
      <c r="G84" s="4">
        <v>0.84</v>
      </c>
      <c r="H84" s="13">
        <f t="shared" si="2"/>
        <v>0.15107913669064763</v>
      </c>
      <c r="I84" s="14">
        <f t="shared" si="3"/>
        <v>382</v>
      </c>
      <c r="J84" s="15"/>
      <c r="K84" s="15"/>
    </row>
    <row r="85" spans="1:11" x14ac:dyDescent="0.2">
      <c r="A85" s="48">
        <v>40305</v>
      </c>
      <c r="B85" s="19" t="s">
        <v>335</v>
      </c>
      <c r="C85" s="2" t="s">
        <v>336</v>
      </c>
      <c r="D85" s="48">
        <v>39909</v>
      </c>
      <c r="E85" s="4">
        <v>7.56</v>
      </c>
      <c r="F85" s="4">
        <v>10.15</v>
      </c>
      <c r="G85" s="4">
        <v>1.03</v>
      </c>
      <c r="H85" s="13">
        <f t="shared" si="2"/>
        <v>0.47883597883597889</v>
      </c>
      <c r="I85" s="14">
        <f t="shared" si="3"/>
        <v>396</v>
      </c>
      <c r="J85" s="15"/>
      <c r="K85" s="15"/>
    </row>
    <row r="86" spans="1:11" ht="30" x14ac:dyDescent="0.2">
      <c r="A86" s="48">
        <v>40305</v>
      </c>
      <c r="B86" s="19" t="s">
        <v>337</v>
      </c>
      <c r="C86" s="2" t="s">
        <v>338</v>
      </c>
      <c r="D86" s="48">
        <v>39909</v>
      </c>
      <c r="E86" s="4">
        <v>47.6</v>
      </c>
      <c r="F86" s="4">
        <v>62.86</v>
      </c>
      <c r="G86" s="4">
        <v>4.2</v>
      </c>
      <c r="H86" s="13">
        <f t="shared" si="2"/>
        <v>0.4088235294117647</v>
      </c>
      <c r="I86" s="14">
        <f t="shared" si="3"/>
        <v>396</v>
      </c>
      <c r="J86" s="15"/>
      <c r="K86" s="15"/>
    </row>
    <row r="87" spans="1:11" x14ac:dyDescent="0.2">
      <c r="A87" s="48">
        <v>40305</v>
      </c>
      <c r="B87" s="19" t="s">
        <v>339</v>
      </c>
      <c r="C87" s="2" t="s">
        <v>340</v>
      </c>
      <c r="D87" s="48">
        <v>39909</v>
      </c>
      <c r="E87" s="4">
        <v>41.38</v>
      </c>
      <c r="F87" s="4">
        <v>55.1</v>
      </c>
      <c r="G87" s="4">
        <v>4.1500000000000004</v>
      </c>
      <c r="H87" s="13">
        <f t="shared" si="2"/>
        <v>0.43185113581440299</v>
      </c>
      <c r="I87" s="14">
        <f t="shared" si="3"/>
        <v>396</v>
      </c>
      <c r="J87" s="15"/>
      <c r="K87" s="15"/>
    </row>
    <row r="88" spans="1:11" x14ac:dyDescent="0.2">
      <c r="A88" s="48">
        <v>40343</v>
      </c>
      <c r="B88" s="19" t="s">
        <v>341</v>
      </c>
      <c r="C88" s="2" t="s">
        <v>342</v>
      </c>
      <c r="D88" s="48">
        <v>39938</v>
      </c>
      <c r="E88" s="4">
        <v>52.21</v>
      </c>
      <c r="F88" s="4">
        <v>32.380000000000003</v>
      </c>
      <c r="G88" s="4">
        <v>2.52</v>
      </c>
      <c r="H88" s="13">
        <f t="shared" si="2"/>
        <v>-0.3315456809040413</v>
      </c>
      <c r="I88" s="14">
        <f t="shared" si="3"/>
        <v>405</v>
      </c>
      <c r="J88" s="15"/>
      <c r="K88" s="15"/>
    </row>
    <row r="89" spans="1:11" x14ac:dyDescent="0.2">
      <c r="A89" s="48">
        <v>40389</v>
      </c>
      <c r="B89" s="19" t="s">
        <v>343</v>
      </c>
      <c r="C89" s="2" t="s">
        <v>344</v>
      </c>
      <c r="D89" s="48">
        <v>39973</v>
      </c>
      <c r="E89" s="4">
        <v>26.93</v>
      </c>
      <c r="F89" s="4">
        <v>40.67</v>
      </c>
      <c r="G89" s="4">
        <v>1.64</v>
      </c>
      <c r="H89" s="13">
        <f t="shared" si="2"/>
        <v>0.57111028592647617</v>
      </c>
      <c r="I89" s="14">
        <f t="shared" si="3"/>
        <v>416</v>
      </c>
      <c r="J89" s="15"/>
      <c r="K89" s="15"/>
    </row>
    <row r="90" spans="1:11" ht="30" x14ac:dyDescent="0.2">
      <c r="A90" s="48">
        <v>40441</v>
      </c>
      <c r="B90" s="19" t="s">
        <v>402</v>
      </c>
      <c r="C90" s="2" t="s">
        <v>345</v>
      </c>
      <c r="D90" s="48">
        <v>40347</v>
      </c>
      <c r="E90" s="4">
        <v>32.25</v>
      </c>
      <c r="F90" s="4">
        <v>29.85</v>
      </c>
      <c r="G90" s="4">
        <v>0</v>
      </c>
      <c r="H90" s="13">
        <f t="shared" si="2"/>
        <v>-7.4418604651162748E-2</v>
      </c>
      <c r="I90" s="14">
        <f t="shared" si="3"/>
        <v>94</v>
      </c>
      <c r="J90" s="15"/>
      <c r="K90" s="15"/>
    </row>
    <row r="91" spans="1:11" x14ac:dyDescent="0.2">
      <c r="A91" s="48">
        <v>40483</v>
      </c>
      <c r="B91" s="19" t="s">
        <v>346</v>
      </c>
      <c r="C91" s="2" t="s">
        <v>347</v>
      </c>
      <c r="D91" s="48">
        <v>40158</v>
      </c>
      <c r="E91" s="4">
        <v>27.61</v>
      </c>
      <c r="F91" s="4">
        <v>35.5</v>
      </c>
      <c r="G91" s="4">
        <v>1.341</v>
      </c>
      <c r="H91" s="13">
        <f t="shared" si="2"/>
        <v>0.33433538572980809</v>
      </c>
      <c r="I91" s="14">
        <f t="shared" si="3"/>
        <v>325</v>
      </c>
      <c r="J91" s="15"/>
      <c r="K91" s="15"/>
    </row>
    <row r="92" spans="1:11" ht="30" x14ac:dyDescent="0.2">
      <c r="A92" s="48">
        <v>40483</v>
      </c>
      <c r="B92" s="19" t="s">
        <v>348</v>
      </c>
      <c r="C92" s="2" t="s">
        <v>349</v>
      </c>
      <c r="D92" s="48">
        <v>39909</v>
      </c>
      <c r="E92" s="4">
        <v>29.97</v>
      </c>
      <c r="F92" s="4">
        <v>40.590000000000003</v>
      </c>
      <c r="G92" s="4">
        <v>6.3550000000000004</v>
      </c>
      <c r="H92" s="13">
        <f t="shared" si="2"/>
        <v>0.56639973306640001</v>
      </c>
      <c r="I92" s="14">
        <f t="shared" si="3"/>
        <v>574</v>
      </c>
      <c r="J92" s="15"/>
      <c r="K92" s="15"/>
    </row>
    <row r="93" spans="1:11" x14ac:dyDescent="0.2">
      <c r="A93" s="48">
        <v>40483</v>
      </c>
      <c r="B93" s="19" t="s">
        <v>350</v>
      </c>
      <c r="C93" s="2" t="s">
        <v>351</v>
      </c>
      <c r="D93" s="48">
        <v>39934</v>
      </c>
      <c r="E93" s="4">
        <v>16.68</v>
      </c>
      <c r="F93" s="4">
        <v>34.840000000000003</v>
      </c>
      <c r="G93" s="4">
        <v>3.78</v>
      </c>
      <c r="H93" s="13">
        <f t="shared" si="2"/>
        <v>1.3153477218225422</v>
      </c>
      <c r="I93" s="14">
        <f t="shared" si="3"/>
        <v>549</v>
      </c>
      <c r="J93" s="15"/>
      <c r="K93" s="15"/>
    </row>
    <row r="94" spans="1:11" x14ac:dyDescent="0.2">
      <c r="A94" s="48">
        <v>40490</v>
      </c>
      <c r="B94" s="19" t="s">
        <v>352</v>
      </c>
      <c r="C94" s="2" t="s">
        <v>302</v>
      </c>
      <c r="D94" s="48">
        <v>39909</v>
      </c>
      <c r="E94" s="4">
        <v>30.08</v>
      </c>
      <c r="F94" s="4">
        <v>59.46</v>
      </c>
      <c r="G94" s="4">
        <v>3.8</v>
      </c>
      <c r="H94" s="13">
        <f t="shared" si="2"/>
        <v>1.103058510638298</v>
      </c>
      <c r="I94" s="14">
        <f t="shared" si="3"/>
        <v>581</v>
      </c>
      <c r="J94" s="15"/>
      <c r="K94" s="15"/>
    </row>
    <row r="95" spans="1:11" x14ac:dyDescent="0.2">
      <c r="A95" s="48">
        <v>40518</v>
      </c>
      <c r="B95" s="19" t="s">
        <v>303</v>
      </c>
      <c r="C95" s="2" t="s">
        <v>304</v>
      </c>
      <c r="D95" s="48">
        <v>40070</v>
      </c>
      <c r="E95" s="4">
        <v>28.42</v>
      </c>
      <c r="F95" s="4">
        <v>38</v>
      </c>
      <c r="G95" s="4">
        <v>3.4649999999999999</v>
      </c>
      <c r="H95" s="13">
        <f t="shared" si="2"/>
        <v>0.45900774102744551</v>
      </c>
      <c r="I95" s="14">
        <f t="shared" si="3"/>
        <v>448</v>
      </c>
      <c r="J95" s="15"/>
      <c r="K95" s="15"/>
    </row>
    <row r="96" spans="1:11" x14ac:dyDescent="0.2">
      <c r="A96" s="48">
        <v>40518</v>
      </c>
      <c r="B96" s="19" t="s">
        <v>63</v>
      </c>
      <c r="C96" s="2" t="s">
        <v>64</v>
      </c>
      <c r="D96" s="48">
        <v>40497</v>
      </c>
      <c r="E96" s="4">
        <v>28.4</v>
      </c>
      <c r="F96" s="4">
        <v>25.68</v>
      </c>
      <c r="G96" s="4">
        <v>0</v>
      </c>
      <c r="H96" s="13">
        <f t="shared" si="2"/>
        <v>-9.5774647887323913E-2</v>
      </c>
      <c r="I96" s="14">
        <f t="shared" si="3"/>
        <v>21</v>
      </c>
      <c r="J96" s="15"/>
      <c r="K96" s="15"/>
    </row>
    <row r="97" spans="1:11" x14ac:dyDescent="0.2">
      <c r="A97" s="48">
        <v>40581</v>
      </c>
      <c r="B97" s="19" t="s">
        <v>305</v>
      </c>
      <c r="C97" s="2" t="s">
        <v>306</v>
      </c>
      <c r="D97" s="48">
        <v>40227</v>
      </c>
      <c r="E97" s="4">
        <v>16.91</v>
      </c>
      <c r="F97" s="4">
        <v>17.5</v>
      </c>
      <c r="G97" s="4">
        <v>2.0350000000000001</v>
      </c>
      <c r="H97" s="13">
        <f t="shared" si="2"/>
        <v>0.15523358959195743</v>
      </c>
      <c r="I97" s="14">
        <f t="shared" si="3"/>
        <v>354</v>
      </c>
      <c r="J97" s="15"/>
      <c r="K97" s="15"/>
    </row>
    <row r="98" spans="1:11" x14ac:dyDescent="0.2">
      <c r="A98" s="48">
        <v>40610</v>
      </c>
      <c r="B98" s="19" t="s">
        <v>244</v>
      </c>
      <c r="C98" s="2" t="s">
        <v>307</v>
      </c>
      <c r="D98" s="48">
        <v>40248</v>
      </c>
      <c r="E98" s="4">
        <v>14.91</v>
      </c>
      <c r="F98" s="4">
        <v>15.31</v>
      </c>
      <c r="G98" s="4">
        <v>1.7</v>
      </c>
      <c r="H98" s="13">
        <f t="shared" si="2"/>
        <v>0.1408450704225353</v>
      </c>
      <c r="I98" s="14">
        <f t="shared" si="3"/>
        <v>362</v>
      </c>
      <c r="J98" s="15"/>
      <c r="K98" s="15"/>
    </row>
    <row r="99" spans="1:11" x14ac:dyDescent="0.2">
      <c r="A99" s="48">
        <v>40610</v>
      </c>
      <c r="B99" s="19" t="s">
        <v>132</v>
      </c>
      <c r="C99" s="2" t="s">
        <v>0</v>
      </c>
      <c r="D99" s="48">
        <v>40305</v>
      </c>
      <c r="E99" s="4">
        <v>10.19</v>
      </c>
      <c r="F99" s="4">
        <v>11.14</v>
      </c>
      <c r="G99" s="4">
        <v>0.96</v>
      </c>
      <c r="H99" s="13">
        <f t="shared" si="2"/>
        <v>0.18743866535819451</v>
      </c>
      <c r="I99" s="14">
        <f t="shared" si="3"/>
        <v>305</v>
      </c>
      <c r="J99" s="15"/>
      <c r="K99" s="15"/>
    </row>
    <row r="100" spans="1:11" x14ac:dyDescent="0.2">
      <c r="A100" s="48">
        <v>40616</v>
      </c>
      <c r="B100" s="19" t="s">
        <v>1</v>
      </c>
      <c r="C100" s="2" t="s">
        <v>2</v>
      </c>
      <c r="D100" s="48">
        <v>40368</v>
      </c>
      <c r="E100" s="4">
        <v>11.76</v>
      </c>
      <c r="F100" s="4">
        <v>9.81</v>
      </c>
      <c r="G100" s="4">
        <v>0.65</v>
      </c>
      <c r="H100" s="13">
        <f t="shared" si="2"/>
        <v>-0.11054421768707474</v>
      </c>
      <c r="I100" s="14">
        <f t="shared" si="3"/>
        <v>248</v>
      </c>
      <c r="J100" s="15"/>
      <c r="K100" s="15"/>
    </row>
    <row r="101" spans="1:11" x14ac:dyDescent="0.2">
      <c r="A101" s="48">
        <v>40652</v>
      </c>
      <c r="B101" s="19" t="s">
        <v>3</v>
      </c>
      <c r="C101" s="2" t="s">
        <v>4</v>
      </c>
      <c r="D101" s="48">
        <v>40186</v>
      </c>
      <c r="E101" s="4">
        <v>14.93</v>
      </c>
      <c r="F101" s="4">
        <v>16.2</v>
      </c>
      <c r="G101" s="4">
        <v>1.25</v>
      </c>
      <c r="H101" s="13">
        <f t="shared" si="2"/>
        <v>0.16878767582049561</v>
      </c>
      <c r="I101" s="14">
        <f t="shared" si="3"/>
        <v>466</v>
      </c>
      <c r="J101" s="15"/>
      <c r="K101" s="15"/>
    </row>
    <row r="102" spans="1:11" x14ac:dyDescent="0.2">
      <c r="A102" s="48">
        <v>40653</v>
      </c>
      <c r="B102" s="19" t="s">
        <v>5</v>
      </c>
      <c r="C102" s="2" t="s">
        <v>6</v>
      </c>
      <c r="D102" s="48">
        <v>40007</v>
      </c>
      <c r="E102" s="4">
        <v>29.34</v>
      </c>
      <c r="F102" s="4">
        <v>39.630000000000003</v>
      </c>
      <c r="G102" s="4">
        <v>5.0199999999999996</v>
      </c>
      <c r="H102" s="13">
        <f t="shared" si="2"/>
        <v>0.52181322426721222</v>
      </c>
      <c r="I102" s="14">
        <f t="shared" si="3"/>
        <v>646</v>
      </c>
      <c r="J102" s="15"/>
      <c r="K102" s="15"/>
    </row>
    <row r="103" spans="1:11" x14ac:dyDescent="0.2">
      <c r="A103" s="48">
        <v>40695</v>
      </c>
      <c r="B103" s="19" t="s">
        <v>7</v>
      </c>
      <c r="C103" s="2" t="s">
        <v>8</v>
      </c>
      <c r="D103" s="48">
        <v>40241</v>
      </c>
      <c r="E103" s="4">
        <v>5.89</v>
      </c>
      <c r="F103" s="4">
        <v>3.82</v>
      </c>
      <c r="G103" s="4">
        <v>0.81899999999999995</v>
      </c>
      <c r="H103" s="13">
        <f t="shared" si="2"/>
        <v>-0.21239388794567068</v>
      </c>
      <c r="I103" s="14">
        <f t="shared" si="3"/>
        <v>454</v>
      </c>
      <c r="J103" s="15"/>
      <c r="K103" s="15"/>
    </row>
    <row r="104" spans="1:11" x14ac:dyDescent="0.2">
      <c r="A104" s="48">
        <v>40701</v>
      </c>
      <c r="B104" s="19" t="s">
        <v>9</v>
      </c>
      <c r="C104" s="2" t="s">
        <v>10</v>
      </c>
      <c r="D104" s="48">
        <v>40125</v>
      </c>
      <c r="E104" s="4">
        <v>13.24</v>
      </c>
      <c r="F104" s="4">
        <v>17.690000000000001</v>
      </c>
      <c r="G104" s="4">
        <v>2.0950000000000002</v>
      </c>
      <c r="H104" s="13">
        <f t="shared" si="2"/>
        <v>0.49433534743202417</v>
      </c>
      <c r="I104" s="14">
        <f t="shared" si="3"/>
        <v>576</v>
      </c>
      <c r="J104" s="15"/>
      <c r="K104" s="15"/>
    </row>
    <row r="105" spans="1:11" x14ac:dyDescent="0.2">
      <c r="A105" s="48">
        <v>40701</v>
      </c>
      <c r="B105" s="19" t="s">
        <v>11</v>
      </c>
      <c r="C105" s="2" t="s">
        <v>12</v>
      </c>
      <c r="D105" s="48">
        <v>40326</v>
      </c>
      <c r="E105" s="4">
        <v>3.94</v>
      </c>
      <c r="F105" s="4">
        <v>3.75</v>
      </c>
      <c r="G105" s="4">
        <v>0.48</v>
      </c>
      <c r="H105" s="13">
        <f t="shared" si="2"/>
        <v>7.3604060913705707E-2</v>
      </c>
      <c r="I105" s="14">
        <f t="shared" si="3"/>
        <v>375</v>
      </c>
      <c r="J105" s="15"/>
      <c r="K105" s="15"/>
    </row>
    <row r="106" spans="1:11" x14ac:dyDescent="0.2">
      <c r="A106" s="48">
        <v>40729</v>
      </c>
      <c r="B106" s="19" t="s">
        <v>13</v>
      </c>
      <c r="C106" s="2" t="s">
        <v>14</v>
      </c>
      <c r="D106" s="48">
        <v>39973</v>
      </c>
      <c r="E106" s="4">
        <v>11</v>
      </c>
      <c r="F106" s="4">
        <v>17.2</v>
      </c>
      <c r="G106" s="4">
        <v>1.52</v>
      </c>
      <c r="H106" s="13">
        <f t="shared" si="2"/>
        <v>0.70181818181818167</v>
      </c>
      <c r="I106" s="14">
        <f t="shared" si="3"/>
        <v>756</v>
      </c>
      <c r="J106" s="15"/>
      <c r="K106" s="15"/>
    </row>
    <row r="107" spans="1:11" ht="30" x14ac:dyDescent="0.2">
      <c r="A107" s="48">
        <v>40729</v>
      </c>
      <c r="B107" s="19" t="s">
        <v>15</v>
      </c>
      <c r="C107" s="2" t="s">
        <v>16</v>
      </c>
      <c r="D107" s="48">
        <v>40639</v>
      </c>
      <c r="E107" s="4">
        <v>16.100000000000001</v>
      </c>
      <c r="F107" s="4">
        <v>14.24</v>
      </c>
      <c r="G107" s="4">
        <v>0.13</v>
      </c>
      <c r="H107" s="13">
        <f t="shared" si="2"/>
        <v>-0.10745341614906834</v>
      </c>
      <c r="I107" s="14">
        <f t="shared" si="3"/>
        <v>90</v>
      </c>
      <c r="J107" s="15"/>
      <c r="K107" s="15"/>
    </row>
    <row r="108" spans="1:11" ht="30" x14ac:dyDescent="0.2">
      <c r="A108" s="48">
        <v>40742</v>
      </c>
      <c r="B108" s="19" t="s">
        <v>17</v>
      </c>
      <c r="C108" s="2" t="s">
        <v>18</v>
      </c>
      <c r="D108" s="48">
        <v>40035</v>
      </c>
      <c r="E108" s="4">
        <v>16.920000000000002</v>
      </c>
      <c r="F108" s="4">
        <v>14.65</v>
      </c>
      <c r="G108" s="4">
        <v>2.641</v>
      </c>
      <c r="H108" s="13">
        <f t="shared" si="2"/>
        <v>2.1926713947990461E-2</v>
      </c>
      <c r="I108" s="14">
        <f t="shared" si="3"/>
        <v>707</v>
      </c>
      <c r="J108" s="15"/>
      <c r="K108" s="15"/>
    </row>
    <row r="109" spans="1:11" ht="30" x14ac:dyDescent="0.2">
      <c r="A109" s="48">
        <v>40742</v>
      </c>
      <c r="B109" s="19" t="s">
        <v>19</v>
      </c>
      <c r="C109" s="2" t="s">
        <v>20</v>
      </c>
      <c r="D109" s="48">
        <v>40326</v>
      </c>
      <c r="E109" s="4">
        <v>24.1</v>
      </c>
      <c r="F109" s="4">
        <v>31.6</v>
      </c>
      <c r="G109" s="4">
        <v>2.0099999999999998</v>
      </c>
      <c r="H109" s="13">
        <f t="shared" si="2"/>
        <v>0.39460580912863058</v>
      </c>
      <c r="I109" s="14">
        <f t="shared" si="3"/>
        <v>416</v>
      </c>
      <c r="J109" s="15"/>
      <c r="K109" s="15"/>
    </row>
    <row r="110" spans="1:11" x14ac:dyDescent="0.2">
      <c r="A110" s="48">
        <v>40742</v>
      </c>
      <c r="B110" s="19" t="s">
        <v>21</v>
      </c>
      <c r="C110" s="2" t="s">
        <v>22</v>
      </c>
      <c r="D110" s="48">
        <v>40550</v>
      </c>
      <c r="E110" s="4">
        <v>21.71</v>
      </c>
      <c r="F110" s="4">
        <v>16.899999999999999</v>
      </c>
      <c r="G110" s="4">
        <v>0.77</v>
      </c>
      <c r="H110" s="13">
        <f t="shared" si="2"/>
        <v>-0.18608935974205448</v>
      </c>
      <c r="I110" s="14">
        <f t="shared" si="3"/>
        <v>192</v>
      </c>
      <c r="J110" s="15"/>
      <c r="K110" s="15"/>
    </row>
    <row r="111" spans="1:11" x14ac:dyDescent="0.2">
      <c r="A111" s="48">
        <v>40749</v>
      </c>
      <c r="B111" s="19" t="s">
        <v>23</v>
      </c>
      <c r="C111" s="2" t="s">
        <v>24</v>
      </c>
      <c r="D111" s="48">
        <v>39420</v>
      </c>
      <c r="E111" s="4">
        <v>19.559999999999999</v>
      </c>
      <c r="F111" s="4">
        <v>1.81</v>
      </c>
      <c r="G111" s="4">
        <v>1.88</v>
      </c>
      <c r="H111" s="13">
        <f t="shared" si="2"/>
        <v>-0.81134969325153372</v>
      </c>
      <c r="I111" s="14">
        <f t="shared" si="3"/>
        <v>1329</v>
      </c>
      <c r="J111" s="15"/>
      <c r="K111" s="15"/>
    </row>
    <row r="112" spans="1:11" x14ac:dyDescent="0.2">
      <c r="A112" s="48">
        <v>40780</v>
      </c>
      <c r="B112" s="19" t="s">
        <v>25</v>
      </c>
      <c r="C112" s="2" t="s">
        <v>26</v>
      </c>
      <c r="D112" s="48">
        <v>40626</v>
      </c>
      <c r="E112" s="4">
        <v>13.3</v>
      </c>
      <c r="F112" s="4">
        <v>12.65</v>
      </c>
      <c r="G112" s="4">
        <v>0.89</v>
      </c>
      <c r="H112" s="13">
        <f t="shared" si="2"/>
        <v>1.8045112781954902E-2</v>
      </c>
      <c r="I112" s="14">
        <f t="shared" si="3"/>
        <v>154</v>
      </c>
      <c r="J112" s="15"/>
      <c r="K112" s="15"/>
    </row>
    <row r="113" spans="1:11" x14ac:dyDescent="0.2">
      <c r="A113" s="48">
        <v>40780</v>
      </c>
      <c r="B113" s="19" t="s">
        <v>27</v>
      </c>
      <c r="C113" s="2" t="s">
        <v>28</v>
      </c>
      <c r="D113" s="48">
        <v>40406</v>
      </c>
      <c r="E113" s="4">
        <v>27.34</v>
      </c>
      <c r="F113" s="4">
        <v>27.6</v>
      </c>
      <c r="G113" s="4">
        <v>5.6</v>
      </c>
      <c r="H113" s="13">
        <f t="shared" si="2"/>
        <v>0.21433796634967092</v>
      </c>
      <c r="I113" s="14">
        <f t="shared" si="3"/>
        <v>374</v>
      </c>
      <c r="J113" s="15"/>
      <c r="K113" s="15"/>
    </row>
    <row r="114" spans="1:11" x14ac:dyDescent="0.2">
      <c r="A114" s="48">
        <v>40780</v>
      </c>
      <c r="B114" s="19" t="s">
        <v>29</v>
      </c>
      <c r="C114" s="2" t="s">
        <v>30</v>
      </c>
      <c r="D114" s="48">
        <v>40724</v>
      </c>
      <c r="E114" s="4">
        <v>10.55</v>
      </c>
      <c r="F114" s="4">
        <v>8.99</v>
      </c>
      <c r="G114" s="4">
        <v>0</v>
      </c>
      <c r="H114" s="13">
        <f t="shared" si="2"/>
        <v>-0.14786729857819908</v>
      </c>
      <c r="I114" s="14">
        <f t="shared" si="3"/>
        <v>56</v>
      </c>
      <c r="J114" s="15"/>
      <c r="K114" s="15"/>
    </row>
    <row r="115" spans="1:11" x14ac:dyDescent="0.2">
      <c r="A115" s="48">
        <v>40784</v>
      </c>
      <c r="B115" s="19" t="s">
        <v>31</v>
      </c>
      <c r="C115" s="2" t="s">
        <v>32</v>
      </c>
      <c r="D115" s="48">
        <v>40752</v>
      </c>
      <c r="E115" s="4">
        <v>2.2000000000000002</v>
      </c>
      <c r="F115" s="4">
        <v>4.4000000000000004</v>
      </c>
      <c r="G115" s="4">
        <v>0</v>
      </c>
      <c r="H115" s="13">
        <f t="shared" si="2"/>
        <v>1</v>
      </c>
      <c r="I115" s="14">
        <f t="shared" si="3"/>
        <v>32</v>
      </c>
      <c r="J115" s="15"/>
      <c r="K115" s="15"/>
    </row>
    <row r="116" spans="1:11" x14ac:dyDescent="0.2">
      <c r="A116" s="48">
        <v>40786</v>
      </c>
      <c r="B116" s="19" t="s">
        <v>315</v>
      </c>
      <c r="C116" s="2" t="s">
        <v>33</v>
      </c>
      <c r="D116" s="48">
        <v>40434</v>
      </c>
      <c r="E116" s="4">
        <v>93.19</v>
      </c>
      <c r="F116" s="4">
        <v>192</v>
      </c>
      <c r="G116" s="4">
        <v>11.35</v>
      </c>
      <c r="H116" s="13">
        <f t="shared" si="2"/>
        <v>1.1821010838072754</v>
      </c>
      <c r="I116" s="14">
        <f t="shared" si="3"/>
        <v>352</v>
      </c>
      <c r="J116" s="15"/>
      <c r="K116" s="15"/>
    </row>
    <row r="117" spans="1:11" x14ac:dyDescent="0.2">
      <c r="A117" s="48">
        <v>40793</v>
      </c>
      <c r="B117" s="19" t="s">
        <v>34</v>
      </c>
      <c r="C117" s="2" t="s">
        <v>35</v>
      </c>
      <c r="D117" s="48">
        <v>40158</v>
      </c>
      <c r="E117" s="4">
        <v>47.82</v>
      </c>
      <c r="F117" s="4">
        <v>63.75</v>
      </c>
      <c r="G117" s="4">
        <v>0</v>
      </c>
      <c r="H117" s="13">
        <f t="shared" si="2"/>
        <v>0.33312421580928481</v>
      </c>
      <c r="I117" s="14">
        <f t="shared" si="3"/>
        <v>635</v>
      </c>
      <c r="J117" s="15"/>
      <c r="K117" s="15"/>
    </row>
    <row r="118" spans="1:11" x14ac:dyDescent="0.2">
      <c r="A118" s="48">
        <v>40806</v>
      </c>
      <c r="B118" s="19" t="s">
        <v>36</v>
      </c>
      <c r="C118" s="2" t="s">
        <v>37</v>
      </c>
      <c r="D118" s="48">
        <v>40284</v>
      </c>
      <c r="E118" s="4">
        <v>19.940000000000001</v>
      </c>
      <c r="F118" s="4">
        <v>27.74</v>
      </c>
      <c r="G118" s="4">
        <v>2.9</v>
      </c>
      <c r="H118" s="13">
        <f t="shared" si="2"/>
        <v>0.53660982948846514</v>
      </c>
      <c r="I118" s="14">
        <f t="shared" si="3"/>
        <v>522</v>
      </c>
      <c r="J118" s="15"/>
      <c r="K118" s="15"/>
    </row>
    <row r="119" spans="1:11" x14ac:dyDescent="0.2">
      <c r="A119" s="48">
        <v>40808</v>
      </c>
      <c r="B119" s="19" t="s">
        <v>317</v>
      </c>
      <c r="C119" s="2" t="s">
        <v>38</v>
      </c>
      <c r="D119" s="48">
        <v>40434</v>
      </c>
      <c r="E119" s="4">
        <v>24.28</v>
      </c>
      <c r="F119" s="4">
        <v>24.25</v>
      </c>
      <c r="G119" s="4">
        <v>1.91</v>
      </c>
      <c r="H119" s="13">
        <f t="shared" si="2"/>
        <v>7.7429983525535373E-2</v>
      </c>
      <c r="I119" s="14">
        <f t="shared" si="3"/>
        <v>374</v>
      </c>
      <c r="J119" s="15"/>
      <c r="K119" s="15"/>
    </row>
    <row r="120" spans="1:11" ht="30" x14ac:dyDescent="0.2">
      <c r="A120" s="48">
        <v>40816</v>
      </c>
      <c r="B120" s="19" t="s">
        <v>39</v>
      </c>
      <c r="C120" s="2" t="s">
        <v>40</v>
      </c>
      <c r="D120" s="48">
        <v>40098</v>
      </c>
      <c r="E120" s="4">
        <v>18.5</v>
      </c>
      <c r="F120" s="4">
        <v>14.6</v>
      </c>
      <c r="G120" s="4">
        <v>3.0259999999999998</v>
      </c>
      <c r="H120" s="13">
        <f t="shared" si="2"/>
        <v>-4.7243243243243367E-2</v>
      </c>
      <c r="I120" s="14">
        <f t="shared" si="3"/>
        <v>718</v>
      </c>
      <c r="J120" s="15"/>
      <c r="K120" s="15"/>
    </row>
    <row r="121" spans="1:11" ht="30" x14ac:dyDescent="0.2">
      <c r="A121" s="48">
        <v>40816</v>
      </c>
      <c r="B121" s="19" t="s">
        <v>41</v>
      </c>
      <c r="C121" s="2" t="s">
        <v>179</v>
      </c>
      <c r="D121" s="48">
        <v>40186</v>
      </c>
      <c r="E121" s="4">
        <v>20</v>
      </c>
      <c r="F121" s="4">
        <v>14.33</v>
      </c>
      <c r="G121" s="4">
        <v>2.84</v>
      </c>
      <c r="H121" s="13">
        <f t="shared" si="2"/>
        <v>-0.1414999999999999</v>
      </c>
      <c r="I121" s="14">
        <f t="shared" si="3"/>
        <v>630</v>
      </c>
      <c r="J121" s="15"/>
      <c r="K121" s="15"/>
    </row>
    <row r="122" spans="1:11" x14ac:dyDescent="0.2">
      <c r="A122" s="48">
        <v>40816</v>
      </c>
      <c r="B122" s="19" t="s">
        <v>180</v>
      </c>
      <c r="C122" s="2" t="s">
        <v>357</v>
      </c>
      <c r="D122" s="48">
        <v>40641</v>
      </c>
      <c r="E122" s="4">
        <v>6.15</v>
      </c>
      <c r="F122" s="4">
        <v>5.61</v>
      </c>
      <c r="G122" s="4">
        <v>0.3</v>
      </c>
      <c r="H122" s="13">
        <f t="shared" si="2"/>
        <v>-3.9024390243902474E-2</v>
      </c>
      <c r="I122" s="14">
        <f t="shared" si="3"/>
        <v>175</v>
      </c>
      <c r="J122" s="15"/>
      <c r="K122" s="15"/>
    </row>
    <row r="123" spans="1:11" ht="30" x14ac:dyDescent="0.2">
      <c r="A123" s="48">
        <v>40816</v>
      </c>
      <c r="B123" s="19" t="s">
        <v>358</v>
      </c>
      <c r="C123" s="2" t="s">
        <v>359</v>
      </c>
      <c r="D123" s="48">
        <v>40613</v>
      </c>
      <c r="E123" s="4">
        <v>11.15</v>
      </c>
      <c r="F123" s="4">
        <v>9.77</v>
      </c>
      <c r="G123" s="4">
        <v>0.74</v>
      </c>
      <c r="H123" s="13">
        <f t="shared" si="2"/>
        <v>-5.7399103139013502E-2</v>
      </c>
      <c r="I123" s="14">
        <f t="shared" si="3"/>
        <v>203</v>
      </c>
      <c r="J123" s="15"/>
      <c r="K123" s="15"/>
    </row>
    <row r="124" spans="1:11" x14ac:dyDescent="0.2">
      <c r="A124" s="48">
        <v>40829</v>
      </c>
      <c r="B124" s="19" t="s">
        <v>360</v>
      </c>
      <c r="C124" s="2" t="s">
        <v>361</v>
      </c>
      <c r="D124" s="48">
        <v>40793</v>
      </c>
      <c r="E124" s="4">
        <v>41.6</v>
      </c>
      <c r="F124" s="4">
        <v>38.94</v>
      </c>
      <c r="G124" s="4">
        <v>0</v>
      </c>
      <c r="H124" s="13">
        <f t="shared" si="2"/>
        <v>-6.3942307692307784E-2</v>
      </c>
      <c r="I124" s="14">
        <f t="shared" si="3"/>
        <v>36</v>
      </c>
      <c r="J124" s="15"/>
      <c r="K124" s="15"/>
    </row>
    <row r="125" spans="1:11" ht="30" x14ac:dyDescent="0.2">
      <c r="A125" s="48">
        <v>40843</v>
      </c>
      <c r="B125" s="19" t="s">
        <v>362</v>
      </c>
      <c r="C125" s="2" t="s">
        <v>363</v>
      </c>
      <c r="D125" s="48">
        <v>40752</v>
      </c>
      <c r="E125" s="4">
        <v>15.6</v>
      </c>
      <c r="F125" s="4">
        <v>13.65</v>
      </c>
      <c r="G125" s="4">
        <v>0</v>
      </c>
      <c r="H125" s="13">
        <f t="shared" si="2"/>
        <v>-0.12499999999999996</v>
      </c>
      <c r="I125" s="14">
        <f t="shared" si="3"/>
        <v>91</v>
      </c>
      <c r="J125" s="15"/>
      <c r="K125" s="15"/>
    </row>
    <row r="126" spans="1:11" ht="30" x14ac:dyDescent="0.2">
      <c r="A126" s="48">
        <v>40849</v>
      </c>
      <c r="B126" s="19" t="s">
        <v>364</v>
      </c>
      <c r="C126" s="2" t="s">
        <v>365</v>
      </c>
      <c r="D126" s="48">
        <v>39909</v>
      </c>
      <c r="E126" s="4">
        <v>12.87</v>
      </c>
      <c r="F126" s="4">
        <v>13.46</v>
      </c>
      <c r="G126" s="4">
        <v>3.5390000000000001</v>
      </c>
      <c r="H126" s="13">
        <f t="shared" si="2"/>
        <v>0.32082362082362109</v>
      </c>
      <c r="I126" s="14">
        <f t="shared" si="3"/>
        <v>940</v>
      </c>
      <c r="J126" s="15"/>
      <c r="K126" s="15"/>
    </row>
    <row r="127" spans="1:11" ht="30" x14ac:dyDescent="0.2">
      <c r="A127" s="48">
        <v>40891</v>
      </c>
      <c r="B127" s="19" t="s">
        <v>220</v>
      </c>
      <c r="C127" s="2" t="s">
        <v>366</v>
      </c>
      <c r="D127" s="48">
        <v>39864</v>
      </c>
      <c r="E127" s="4">
        <v>14.13</v>
      </c>
      <c r="F127" s="4">
        <v>14.99</v>
      </c>
      <c r="G127" s="4">
        <v>4.62</v>
      </c>
      <c r="H127" s="13">
        <f t="shared" si="2"/>
        <v>0.38782731776362339</v>
      </c>
      <c r="I127" s="14">
        <f t="shared" si="3"/>
        <v>1027</v>
      </c>
      <c r="J127" s="15"/>
      <c r="K127" s="15"/>
    </row>
    <row r="128" spans="1:11" ht="30" x14ac:dyDescent="0.2">
      <c r="A128" s="48">
        <v>40891</v>
      </c>
      <c r="B128" s="19" t="s">
        <v>367</v>
      </c>
      <c r="C128" s="2" t="s">
        <v>368</v>
      </c>
      <c r="D128" s="48">
        <v>40158</v>
      </c>
      <c r="E128" s="4">
        <v>4.13</v>
      </c>
      <c r="F128" s="4">
        <v>4.2</v>
      </c>
      <c r="G128" s="4">
        <v>0.59499999999999997</v>
      </c>
      <c r="H128" s="13">
        <f t="shared" si="2"/>
        <v>0.16101694915254239</v>
      </c>
      <c r="I128" s="14">
        <f t="shared" si="3"/>
        <v>733</v>
      </c>
      <c r="J128" s="15"/>
      <c r="K128" s="15"/>
    </row>
    <row r="129" spans="1:11" x14ac:dyDescent="0.2">
      <c r="A129" s="48">
        <v>40891</v>
      </c>
      <c r="B129" s="19" t="s">
        <v>369</v>
      </c>
      <c r="C129" s="2" t="s">
        <v>370</v>
      </c>
      <c r="D129" s="48">
        <v>40497</v>
      </c>
      <c r="E129" s="4">
        <v>14.42</v>
      </c>
      <c r="F129" s="4">
        <v>17.149999999999999</v>
      </c>
      <c r="G129" s="4">
        <v>0.52</v>
      </c>
      <c r="H129" s="13">
        <f t="shared" si="2"/>
        <v>0.22538141470180292</v>
      </c>
      <c r="I129" s="14">
        <f t="shared" si="3"/>
        <v>394</v>
      </c>
      <c r="J129" s="15"/>
      <c r="K129" s="15"/>
    </row>
    <row r="130" spans="1:11" x14ac:dyDescent="0.2">
      <c r="A130" s="48">
        <v>40891</v>
      </c>
      <c r="B130" s="19" t="s">
        <v>254</v>
      </c>
      <c r="C130" s="2" t="s">
        <v>371</v>
      </c>
      <c r="D130" s="48">
        <v>40459</v>
      </c>
      <c r="E130" s="4">
        <v>24.42</v>
      </c>
      <c r="F130" s="4">
        <v>26.68</v>
      </c>
      <c r="G130" s="4">
        <v>2.7280000000000002</v>
      </c>
      <c r="H130" s="13">
        <f t="shared" si="2"/>
        <v>0.20425880425880422</v>
      </c>
      <c r="I130" s="14">
        <f t="shared" si="3"/>
        <v>432</v>
      </c>
      <c r="J130" s="15"/>
      <c r="K130" s="15"/>
    </row>
    <row r="131" spans="1:11" x14ac:dyDescent="0.2">
      <c r="A131" s="48">
        <v>40913</v>
      </c>
      <c r="B131" s="19" t="s">
        <v>372</v>
      </c>
      <c r="C131" s="2" t="s">
        <v>373</v>
      </c>
      <c r="D131" s="48">
        <v>40819</v>
      </c>
      <c r="E131" s="4">
        <v>37.21</v>
      </c>
      <c r="F131" s="4">
        <v>39.799999999999997</v>
      </c>
      <c r="G131" s="4">
        <v>0.49</v>
      </c>
      <c r="H131" s="13">
        <f t="shared" si="2"/>
        <v>8.2773447997849997E-2</v>
      </c>
      <c r="I131" s="14">
        <f t="shared" si="3"/>
        <v>94</v>
      </c>
      <c r="J131" s="15"/>
      <c r="K131" s="15"/>
    </row>
    <row r="132" spans="1:11" x14ac:dyDescent="0.2">
      <c r="A132" s="48">
        <v>40918</v>
      </c>
      <c r="B132" s="19" t="s">
        <v>315</v>
      </c>
      <c r="C132" s="2" t="s">
        <v>33</v>
      </c>
      <c r="D132" s="48">
        <v>40806</v>
      </c>
      <c r="E132" s="4">
        <v>163.94</v>
      </c>
      <c r="F132" s="4">
        <v>189.5</v>
      </c>
      <c r="G132" s="4">
        <v>3.96</v>
      </c>
      <c r="H132" s="13">
        <f t="shared" ref="H132:H195" si="4">((F132+G132)-E132)/E132</f>
        <v>0.18006587776015623</v>
      </c>
      <c r="I132" s="14">
        <f t="shared" ref="I132:I195" si="5">A132-D132</f>
        <v>112</v>
      </c>
      <c r="J132" s="15"/>
      <c r="K132" s="15"/>
    </row>
    <row r="133" spans="1:11" x14ac:dyDescent="0.2">
      <c r="A133" s="48">
        <v>40918</v>
      </c>
      <c r="B133" s="19" t="s">
        <v>374</v>
      </c>
      <c r="C133" s="2" t="s">
        <v>375</v>
      </c>
      <c r="D133" s="48">
        <v>40406</v>
      </c>
      <c r="E133" s="4">
        <v>52</v>
      </c>
      <c r="F133" s="4">
        <v>68.319999999999993</v>
      </c>
      <c r="G133" s="4">
        <v>6.6465800000000002</v>
      </c>
      <c r="H133" s="13">
        <f t="shared" si="4"/>
        <v>0.44166499999999986</v>
      </c>
      <c r="I133" s="14">
        <f t="shared" si="5"/>
        <v>512</v>
      </c>
      <c r="J133" s="15"/>
      <c r="K133" s="15"/>
    </row>
    <row r="134" spans="1:11" x14ac:dyDescent="0.2">
      <c r="A134" s="48">
        <v>40925</v>
      </c>
      <c r="B134" s="19" t="s">
        <v>75</v>
      </c>
      <c r="C134" s="2" t="s">
        <v>76</v>
      </c>
      <c r="D134" s="48">
        <v>40767</v>
      </c>
      <c r="E134" s="4">
        <v>15.33</v>
      </c>
      <c r="F134" s="4">
        <v>17.7</v>
      </c>
      <c r="G134" s="4">
        <v>0.6875</v>
      </c>
      <c r="H134" s="13">
        <f t="shared" si="4"/>
        <v>0.19944553163731241</v>
      </c>
      <c r="I134" s="14">
        <f t="shared" si="5"/>
        <v>158</v>
      </c>
      <c r="J134" s="15"/>
      <c r="K134" s="15"/>
    </row>
    <row r="135" spans="1:11" x14ac:dyDescent="0.2">
      <c r="A135" s="48">
        <v>40948</v>
      </c>
      <c r="B135" s="19" t="s">
        <v>376</v>
      </c>
      <c r="C135" s="2" t="s">
        <v>377</v>
      </c>
      <c r="D135" s="48">
        <v>40942</v>
      </c>
      <c r="E135" s="4">
        <v>35.130000000000003</v>
      </c>
      <c r="F135" s="4">
        <v>34.94</v>
      </c>
      <c r="G135" s="4">
        <v>0</v>
      </c>
      <c r="H135" s="13">
        <f t="shared" si="4"/>
        <v>-5.4084827782523428E-3</v>
      </c>
      <c r="I135" s="14">
        <f t="shared" si="5"/>
        <v>6</v>
      </c>
      <c r="J135" s="15"/>
      <c r="K135" s="15"/>
    </row>
    <row r="136" spans="1:11" x14ac:dyDescent="0.2">
      <c r="A136" s="48">
        <v>40963</v>
      </c>
      <c r="B136" s="19" t="s">
        <v>378</v>
      </c>
      <c r="C136" s="2" t="s">
        <v>379</v>
      </c>
      <c r="D136" s="48">
        <v>40819</v>
      </c>
      <c r="E136" s="4">
        <v>37.67</v>
      </c>
      <c r="F136" s="4">
        <v>37.94</v>
      </c>
      <c r="G136" s="4">
        <v>0.47</v>
      </c>
      <c r="H136" s="13">
        <f t="shared" si="4"/>
        <v>1.9644279267321339E-2</v>
      </c>
      <c r="I136" s="14">
        <f t="shared" si="5"/>
        <v>144</v>
      </c>
      <c r="J136" s="15"/>
      <c r="K136" s="15"/>
    </row>
    <row r="137" spans="1:11" x14ac:dyDescent="0.2">
      <c r="A137" s="48">
        <v>40968</v>
      </c>
      <c r="B137" s="19" t="s">
        <v>380</v>
      </c>
      <c r="C137" s="2" t="s">
        <v>381</v>
      </c>
      <c r="D137" s="48">
        <v>40819</v>
      </c>
      <c r="E137" s="4">
        <v>42.1</v>
      </c>
      <c r="F137" s="4">
        <v>39.03</v>
      </c>
      <c r="G137" s="4">
        <v>0.52500000000000002</v>
      </c>
      <c r="H137" s="13">
        <f t="shared" si="4"/>
        <v>-6.0451306413301702E-2</v>
      </c>
      <c r="I137" s="14">
        <f t="shared" si="5"/>
        <v>149</v>
      </c>
      <c r="J137" s="15"/>
      <c r="K137" s="15"/>
    </row>
    <row r="138" spans="1:11" x14ac:dyDescent="0.2">
      <c r="A138" s="48">
        <v>40968</v>
      </c>
      <c r="B138" s="19" t="s">
        <v>382</v>
      </c>
      <c r="C138" s="2" t="s">
        <v>383</v>
      </c>
      <c r="D138" s="48">
        <v>40819</v>
      </c>
      <c r="E138" s="4">
        <v>31.18</v>
      </c>
      <c r="F138" s="4">
        <v>33.340000000000003</v>
      </c>
      <c r="G138" s="4">
        <v>0.30599999999999999</v>
      </c>
      <c r="H138" s="13">
        <f t="shared" si="4"/>
        <v>7.9089159717767837E-2</v>
      </c>
      <c r="I138" s="14">
        <f t="shared" si="5"/>
        <v>149</v>
      </c>
      <c r="J138" s="15"/>
      <c r="K138" s="15"/>
    </row>
    <row r="139" spans="1:11" x14ac:dyDescent="0.2">
      <c r="A139" s="48">
        <v>40975</v>
      </c>
      <c r="B139" s="19" t="s">
        <v>384</v>
      </c>
      <c r="C139" s="2" t="s">
        <v>385</v>
      </c>
      <c r="D139" s="48">
        <v>40812</v>
      </c>
      <c r="E139" s="4">
        <v>48.91</v>
      </c>
      <c r="F139" s="4">
        <v>51.46</v>
      </c>
      <c r="G139" s="4">
        <v>0</v>
      </c>
      <c r="H139" s="13">
        <f t="shared" si="4"/>
        <v>5.213657738703751E-2</v>
      </c>
      <c r="I139" s="14">
        <f t="shared" si="5"/>
        <v>163</v>
      </c>
      <c r="J139" s="15"/>
      <c r="K139" s="15"/>
    </row>
    <row r="140" spans="1:11" x14ac:dyDescent="0.2">
      <c r="A140" s="48">
        <v>41012</v>
      </c>
      <c r="B140" s="19" t="s">
        <v>386</v>
      </c>
      <c r="C140" s="2" t="s">
        <v>387</v>
      </c>
      <c r="D140" s="48">
        <v>40827</v>
      </c>
      <c r="E140" s="4">
        <v>19.97</v>
      </c>
      <c r="F140" s="4">
        <v>20.38</v>
      </c>
      <c r="G140" s="4">
        <v>0.5</v>
      </c>
      <c r="H140" s="13">
        <f t="shared" si="4"/>
        <v>4.5568352528793196E-2</v>
      </c>
      <c r="I140" s="14">
        <f t="shared" si="5"/>
        <v>185</v>
      </c>
      <c r="J140" s="15"/>
      <c r="K140" s="15"/>
    </row>
    <row r="141" spans="1:11" x14ac:dyDescent="0.2">
      <c r="A141" s="48">
        <v>41017</v>
      </c>
      <c r="B141" s="19" t="s">
        <v>146</v>
      </c>
      <c r="C141" s="2" t="s">
        <v>147</v>
      </c>
      <c r="D141" s="48">
        <v>40921</v>
      </c>
      <c r="E141" s="4">
        <v>30.63</v>
      </c>
      <c r="F141" s="4">
        <v>31.49</v>
      </c>
      <c r="G141" s="4">
        <v>0.76</v>
      </c>
      <c r="H141" s="13">
        <f t="shared" si="4"/>
        <v>5.2889324191968692E-2</v>
      </c>
      <c r="I141" s="14">
        <f t="shared" si="5"/>
        <v>96</v>
      </c>
      <c r="J141" s="15"/>
      <c r="K141" s="15"/>
    </row>
    <row r="142" spans="1:11" x14ac:dyDescent="0.2">
      <c r="A142" s="48">
        <v>41024</v>
      </c>
      <c r="B142" s="19" t="s">
        <v>388</v>
      </c>
      <c r="C142" s="2" t="s">
        <v>389</v>
      </c>
      <c r="D142" s="48">
        <v>40819</v>
      </c>
      <c r="E142" s="4">
        <v>110.66</v>
      </c>
      <c r="F142" s="4">
        <v>129.83000000000001</v>
      </c>
      <c r="G142" s="4">
        <v>2.85</v>
      </c>
      <c r="H142" s="13">
        <f t="shared" si="4"/>
        <v>0.19898789083679749</v>
      </c>
      <c r="I142" s="14">
        <f t="shared" si="5"/>
        <v>205</v>
      </c>
      <c r="J142" s="15"/>
      <c r="K142" s="15"/>
    </row>
    <row r="143" spans="1:11" x14ac:dyDescent="0.2">
      <c r="A143" s="48">
        <v>41024</v>
      </c>
      <c r="B143" s="19" t="s">
        <v>390</v>
      </c>
      <c r="C143" s="2" t="s">
        <v>391</v>
      </c>
      <c r="D143" s="48">
        <v>40368</v>
      </c>
      <c r="E143" s="4">
        <v>25.8</v>
      </c>
      <c r="F143" s="4">
        <v>25.64</v>
      </c>
      <c r="G143" s="4">
        <v>4.8125</v>
      </c>
      <c r="H143" s="13">
        <f t="shared" si="4"/>
        <v>0.18032945736434108</v>
      </c>
      <c r="I143" s="14">
        <f t="shared" si="5"/>
        <v>656</v>
      </c>
      <c r="J143" s="15"/>
      <c r="K143" s="15"/>
    </row>
    <row r="144" spans="1:11" ht="30" x14ac:dyDescent="0.2">
      <c r="A144" s="48">
        <v>41059</v>
      </c>
      <c r="B144" s="19" t="s">
        <v>392</v>
      </c>
      <c r="C144" s="2" t="s">
        <v>393</v>
      </c>
      <c r="D144" s="48">
        <v>40925</v>
      </c>
      <c r="E144" s="4">
        <v>10.16</v>
      </c>
      <c r="F144" s="4">
        <v>9.69</v>
      </c>
      <c r="G144" s="4">
        <v>0.255</v>
      </c>
      <c r="H144" s="13">
        <f t="shared" si="4"/>
        <v>-2.1161417322834632E-2</v>
      </c>
      <c r="I144" s="14">
        <f t="shared" si="5"/>
        <v>134</v>
      </c>
      <c r="J144" s="15"/>
      <c r="K144" s="15"/>
    </row>
    <row r="145" spans="1:11" x14ac:dyDescent="0.2">
      <c r="A145" s="48">
        <v>41059</v>
      </c>
      <c r="B145" s="19" t="s">
        <v>394</v>
      </c>
      <c r="C145" s="2" t="s">
        <v>395</v>
      </c>
      <c r="D145" s="48">
        <v>40347</v>
      </c>
      <c r="E145" s="4">
        <v>7.99</v>
      </c>
      <c r="F145" s="4">
        <v>9.0399999999999991</v>
      </c>
      <c r="G145" s="4">
        <v>1.575</v>
      </c>
      <c r="H145" s="13">
        <f t="shared" si="4"/>
        <v>0.32853566958698349</v>
      </c>
      <c r="I145" s="14">
        <f t="shared" si="5"/>
        <v>712</v>
      </c>
      <c r="J145" s="15"/>
      <c r="K145" s="15"/>
    </row>
    <row r="146" spans="1:11" ht="30" x14ac:dyDescent="0.2">
      <c r="A146" s="48">
        <v>41131</v>
      </c>
      <c r="B146" s="19" t="s">
        <v>396</v>
      </c>
      <c r="C146" s="2" t="s">
        <v>397</v>
      </c>
      <c r="D146" s="48">
        <v>40667</v>
      </c>
      <c r="E146" s="4">
        <v>4.7699999999999996</v>
      </c>
      <c r="F146" s="4">
        <v>4.41</v>
      </c>
      <c r="G146" s="4">
        <v>0.61599999999999999</v>
      </c>
      <c r="H146" s="13">
        <f t="shared" si="4"/>
        <v>5.366876310272542E-2</v>
      </c>
      <c r="I146" s="14">
        <f t="shared" si="5"/>
        <v>464</v>
      </c>
      <c r="J146" s="15"/>
      <c r="K146" s="15"/>
    </row>
    <row r="147" spans="1:11" x14ac:dyDescent="0.2">
      <c r="A147" s="48">
        <v>41131</v>
      </c>
      <c r="B147" s="19" t="s">
        <v>398</v>
      </c>
      <c r="C147" s="2" t="s">
        <v>215</v>
      </c>
      <c r="D147" s="48">
        <v>40819</v>
      </c>
      <c r="E147" s="4">
        <v>40.97</v>
      </c>
      <c r="F147" s="4">
        <v>46.19</v>
      </c>
      <c r="G147" s="4">
        <v>1.9134</v>
      </c>
      <c r="H147" s="13">
        <f t="shared" si="4"/>
        <v>0.17411276543812551</v>
      </c>
      <c r="I147" s="14">
        <f t="shared" si="5"/>
        <v>312</v>
      </c>
      <c r="J147" s="15"/>
      <c r="K147" s="15"/>
    </row>
    <row r="148" spans="1:11" x14ac:dyDescent="0.2">
      <c r="A148" s="48">
        <v>41131</v>
      </c>
      <c r="B148" s="19" t="s">
        <v>27</v>
      </c>
      <c r="C148" s="2" t="s">
        <v>28</v>
      </c>
      <c r="D148" s="48">
        <v>40977</v>
      </c>
      <c r="E148" s="4">
        <v>29.41</v>
      </c>
      <c r="F148" s="4">
        <v>34</v>
      </c>
      <c r="G148" s="4">
        <v>1.25</v>
      </c>
      <c r="H148" s="13">
        <f t="shared" si="4"/>
        <v>0.19857191431485888</v>
      </c>
      <c r="I148" s="14">
        <f t="shared" si="5"/>
        <v>154</v>
      </c>
      <c r="J148" s="15"/>
      <c r="K148" s="15"/>
    </row>
    <row r="149" spans="1:11" x14ac:dyDescent="0.2">
      <c r="A149" s="48">
        <v>41159</v>
      </c>
      <c r="B149" s="19" t="s">
        <v>216</v>
      </c>
      <c r="C149" s="2" t="s">
        <v>217</v>
      </c>
      <c r="D149" s="48">
        <v>41012</v>
      </c>
      <c r="E149" s="4">
        <v>6.23</v>
      </c>
      <c r="F149" s="4">
        <v>7.7</v>
      </c>
      <c r="G149" s="4">
        <v>0.2</v>
      </c>
      <c r="H149" s="13">
        <f t="shared" si="4"/>
        <v>0.26805778491171744</v>
      </c>
      <c r="I149" s="14">
        <f t="shared" si="5"/>
        <v>147</v>
      </c>
      <c r="J149" s="15"/>
      <c r="K149" s="15"/>
    </row>
    <row r="150" spans="1:11" x14ac:dyDescent="0.2">
      <c r="A150" s="48">
        <v>41166</v>
      </c>
      <c r="B150" s="19" t="s">
        <v>218</v>
      </c>
      <c r="C150" s="2" t="s">
        <v>46</v>
      </c>
      <c r="D150" s="48">
        <v>40613</v>
      </c>
      <c r="E150" s="4">
        <v>19.5</v>
      </c>
      <c r="F150" s="4">
        <v>15.39</v>
      </c>
      <c r="G150" s="4">
        <v>3.71305</v>
      </c>
      <c r="H150" s="13">
        <f t="shared" si="4"/>
        <v>-2.0356410256410273E-2</v>
      </c>
      <c r="I150" s="14">
        <f t="shared" si="5"/>
        <v>553</v>
      </c>
      <c r="J150" s="15"/>
      <c r="K150" s="15"/>
    </row>
    <row r="151" spans="1:11" x14ac:dyDescent="0.2">
      <c r="A151" s="48">
        <v>41187</v>
      </c>
      <c r="B151" s="19" t="s">
        <v>47</v>
      </c>
      <c r="C151" s="2" t="s">
        <v>92</v>
      </c>
      <c r="D151" s="48">
        <v>41068</v>
      </c>
      <c r="E151" s="4">
        <v>52.74</v>
      </c>
      <c r="F151" s="4">
        <v>53.7</v>
      </c>
      <c r="G151" s="4">
        <v>0.52749999999999997</v>
      </c>
      <c r="H151" s="13">
        <f t="shared" si="4"/>
        <v>2.8204398938187415E-2</v>
      </c>
      <c r="I151" s="14">
        <f t="shared" si="5"/>
        <v>119</v>
      </c>
      <c r="J151" s="15"/>
      <c r="K151" s="15"/>
    </row>
    <row r="152" spans="1:11" x14ac:dyDescent="0.2">
      <c r="A152" s="48">
        <v>41192</v>
      </c>
      <c r="B152" s="19" t="s">
        <v>3</v>
      </c>
      <c r="C152" s="2" t="s">
        <v>4</v>
      </c>
      <c r="D152" s="48">
        <v>40913</v>
      </c>
      <c r="E152" s="4">
        <v>13.3</v>
      </c>
      <c r="F152" s="4">
        <v>14.91</v>
      </c>
      <c r="G152" s="4">
        <v>0.75</v>
      </c>
      <c r="H152" s="13">
        <f t="shared" si="4"/>
        <v>0.17744360902255635</v>
      </c>
      <c r="I152" s="14">
        <f t="shared" si="5"/>
        <v>279</v>
      </c>
      <c r="J152" s="15"/>
      <c r="K152" s="15"/>
    </row>
    <row r="153" spans="1:11" x14ac:dyDescent="0.2">
      <c r="A153" s="48">
        <v>41200</v>
      </c>
      <c r="B153" s="19" t="s">
        <v>93</v>
      </c>
      <c r="C153" s="2" t="s">
        <v>94</v>
      </c>
      <c r="D153" s="48">
        <v>40819</v>
      </c>
      <c r="E153" s="4">
        <v>28.31</v>
      </c>
      <c r="F153" s="4">
        <v>30.15</v>
      </c>
      <c r="G153" s="4">
        <v>1.43</v>
      </c>
      <c r="H153" s="13">
        <f t="shared" si="4"/>
        <v>0.1155068880254327</v>
      </c>
      <c r="I153" s="14">
        <f t="shared" si="5"/>
        <v>381</v>
      </c>
      <c r="J153" s="15"/>
      <c r="K153" s="15"/>
    </row>
    <row r="154" spans="1:11" ht="30" x14ac:dyDescent="0.2">
      <c r="A154" s="48">
        <v>41201</v>
      </c>
      <c r="B154" s="19" t="s">
        <v>95</v>
      </c>
      <c r="C154" s="2" t="s">
        <v>96</v>
      </c>
      <c r="D154" s="48">
        <v>40963</v>
      </c>
      <c r="E154" s="4">
        <v>17.899999999999999</v>
      </c>
      <c r="F154" s="4">
        <v>25</v>
      </c>
      <c r="G154" s="4">
        <v>1.1000000000000001</v>
      </c>
      <c r="H154" s="13">
        <f t="shared" si="4"/>
        <v>0.45810055865921806</v>
      </c>
      <c r="I154" s="14">
        <f t="shared" si="5"/>
        <v>238</v>
      </c>
      <c r="J154" s="15"/>
      <c r="K154" s="15"/>
    </row>
    <row r="155" spans="1:11" x14ac:dyDescent="0.2">
      <c r="A155" s="48">
        <v>41204</v>
      </c>
      <c r="B155" s="19" t="s">
        <v>97</v>
      </c>
      <c r="C155" s="2" t="s">
        <v>98</v>
      </c>
      <c r="D155" s="48">
        <v>40721</v>
      </c>
      <c r="E155" s="4">
        <v>25.44</v>
      </c>
      <c r="F155" s="4">
        <v>21.19</v>
      </c>
      <c r="G155" s="4">
        <v>4.1900000000000004</v>
      </c>
      <c r="H155" s="13">
        <f t="shared" si="4"/>
        <v>-2.3584905660376855E-3</v>
      </c>
      <c r="I155" s="14">
        <f t="shared" si="5"/>
        <v>483</v>
      </c>
      <c r="J155" s="15"/>
      <c r="K155" s="15"/>
    </row>
    <row r="156" spans="1:11" x14ac:dyDescent="0.2">
      <c r="A156" s="48">
        <v>41288</v>
      </c>
      <c r="B156" s="19" t="s">
        <v>99</v>
      </c>
      <c r="C156" s="2" t="s">
        <v>100</v>
      </c>
      <c r="D156" s="48">
        <v>40984</v>
      </c>
      <c r="E156" s="4">
        <v>16.5</v>
      </c>
      <c r="F156" s="4">
        <v>15.15</v>
      </c>
      <c r="G156" s="4">
        <v>1.92</v>
      </c>
      <c r="H156" s="13">
        <f t="shared" si="4"/>
        <v>3.454545454545456E-2</v>
      </c>
      <c r="I156" s="14">
        <f t="shared" si="5"/>
        <v>304</v>
      </c>
      <c r="J156" s="15"/>
      <c r="K156" s="15"/>
    </row>
    <row r="157" spans="1:11" x14ac:dyDescent="0.2">
      <c r="A157" s="48">
        <v>41298</v>
      </c>
      <c r="B157" s="19" t="s">
        <v>101</v>
      </c>
      <c r="C157" s="2" t="s">
        <v>102</v>
      </c>
      <c r="D157" s="48">
        <v>41151</v>
      </c>
      <c r="E157" s="4">
        <v>18.46</v>
      </c>
      <c r="F157" s="4">
        <v>16.55</v>
      </c>
      <c r="G157" s="4">
        <v>2.2400000000000002</v>
      </c>
      <c r="H157" s="13">
        <f t="shared" si="4"/>
        <v>1.7876489707475528E-2</v>
      </c>
      <c r="I157" s="14">
        <f t="shared" si="5"/>
        <v>147</v>
      </c>
      <c r="J157" s="15"/>
      <c r="K157" s="15"/>
    </row>
    <row r="158" spans="1:11" ht="45" x14ac:dyDescent="0.2">
      <c r="A158" s="48">
        <v>41309</v>
      </c>
      <c r="B158" s="19" t="s">
        <v>103</v>
      </c>
      <c r="C158" s="2" t="s">
        <v>104</v>
      </c>
      <c r="D158" s="48">
        <v>40704</v>
      </c>
      <c r="E158" s="4">
        <v>34.06</v>
      </c>
      <c r="F158" s="4">
        <v>47.02</v>
      </c>
      <c r="G158" s="4">
        <v>7.3475000000000001</v>
      </c>
      <c r="H158" s="13">
        <f t="shared" si="4"/>
        <v>0.59622724603640642</v>
      </c>
      <c r="I158" s="14">
        <f t="shared" si="5"/>
        <v>605</v>
      </c>
      <c r="J158" s="15"/>
      <c r="K158" s="15"/>
    </row>
    <row r="159" spans="1:11" x14ac:dyDescent="0.2">
      <c r="A159" s="48">
        <v>41316</v>
      </c>
      <c r="B159" s="19" t="s">
        <v>105</v>
      </c>
      <c r="C159" s="2" t="s">
        <v>106</v>
      </c>
      <c r="D159" s="48">
        <v>40863</v>
      </c>
      <c r="E159" s="4">
        <v>18.98</v>
      </c>
      <c r="F159" s="4">
        <v>17.59</v>
      </c>
      <c r="G159" s="4">
        <v>2.3347000000000002</v>
      </c>
      <c r="H159" s="13">
        <f t="shared" si="4"/>
        <v>4.9773445732349895E-2</v>
      </c>
      <c r="I159" s="14">
        <f t="shared" si="5"/>
        <v>453</v>
      </c>
      <c r="J159" s="15"/>
      <c r="K159" s="15"/>
    </row>
    <row r="160" spans="1:11" x14ac:dyDescent="0.2">
      <c r="A160" s="48">
        <v>41338</v>
      </c>
      <c r="B160" s="19" t="s">
        <v>329</v>
      </c>
      <c r="C160" s="2" t="s">
        <v>107</v>
      </c>
      <c r="D160" s="48">
        <v>40653</v>
      </c>
      <c r="E160" s="4">
        <v>37.869999999999997</v>
      </c>
      <c r="F160" s="4">
        <v>47.5</v>
      </c>
      <c r="G160" s="4">
        <v>3.5175000000000001</v>
      </c>
      <c r="H160" s="13">
        <f t="shared" si="4"/>
        <v>0.34717454449432272</v>
      </c>
      <c r="I160" s="14">
        <f t="shared" si="5"/>
        <v>685</v>
      </c>
      <c r="J160" s="15"/>
      <c r="K160" s="15"/>
    </row>
    <row r="161" spans="1:11" ht="30" x14ac:dyDescent="0.2">
      <c r="A161" s="48">
        <v>41344</v>
      </c>
      <c r="B161" s="19" t="s">
        <v>220</v>
      </c>
      <c r="C161" s="2" t="s">
        <v>108</v>
      </c>
      <c r="D161" s="48">
        <v>41051</v>
      </c>
      <c r="E161" s="4">
        <v>13.92</v>
      </c>
      <c r="F161" s="4">
        <v>12.44</v>
      </c>
      <c r="G161" s="4">
        <v>1.1599999999999999</v>
      </c>
      <c r="H161" s="13">
        <f t="shared" si="4"/>
        <v>-2.2988505747126457E-2</v>
      </c>
      <c r="I161" s="14">
        <f t="shared" si="5"/>
        <v>293</v>
      </c>
      <c r="J161" s="15"/>
      <c r="K161" s="15"/>
    </row>
    <row r="162" spans="1:11" x14ac:dyDescent="0.2">
      <c r="A162" s="48">
        <v>41347</v>
      </c>
      <c r="B162" s="19" t="s">
        <v>109</v>
      </c>
      <c r="C162" s="2" t="s">
        <v>110</v>
      </c>
      <c r="D162" s="48">
        <v>41130</v>
      </c>
      <c r="E162" s="4">
        <v>7.52</v>
      </c>
      <c r="F162" s="4">
        <v>6.26</v>
      </c>
      <c r="G162" s="4">
        <v>0.63</v>
      </c>
      <c r="H162" s="13">
        <f t="shared" si="4"/>
        <v>-8.377659574468084E-2</v>
      </c>
      <c r="I162" s="14">
        <f t="shared" si="5"/>
        <v>217</v>
      </c>
      <c r="J162" s="15"/>
      <c r="K162" s="15"/>
    </row>
    <row r="163" spans="1:11" x14ac:dyDescent="0.2">
      <c r="A163" s="48">
        <v>41354</v>
      </c>
      <c r="B163" s="19" t="s">
        <v>111</v>
      </c>
      <c r="C163" s="2" t="s">
        <v>112</v>
      </c>
      <c r="D163" s="48">
        <v>41012</v>
      </c>
      <c r="E163" s="4">
        <v>25.26</v>
      </c>
      <c r="F163" s="4">
        <v>13.33</v>
      </c>
      <c r="G163" s="4">
        <v>2.5688</v>
      </c>
      <c r="H163" s="13">
        <f t="shared" si="4"/>
        <v>-0.37059382422802856</v>
      </c>
      <c r="I163" s="14">
        <f t="shared" si="5"/>
        <v>342</v>
      </c>
      <c r="J163" s="15"/>
      <c r="K163" s="15"/>
    </row>
    <row r="164" spans="1:11" x14ac:dyDescent="0.2">
      <c r="A164" s="48">
        <v>41374</v>
      </c>
      <c r="B164" s="19" t="s">
        <v>113</v>
      </c>
      <c r="C164" s="2" t="s">
        <v>114</v>
      </c>
      <c r="D164" s="48">
        <v>41130</v>
      </c>
      <c r="E164" s="4">
        <v>23.59</v>
      </c>
      <c r="F164" s="4">
        <v>32.29</v>
      </c>
      <c r="G164" s="4">
        <v>0.89</v>
      </c>
      <c r="H164" s="13">
        <f t="shared" si="4"/>
        <v>0.40652818991097922</v>
      </c>
      <c r="I164" s="14">
        <f t="shared" si="5"/>
        <v>244</v>
      </c>
      <c r="J164" s="15"/>
      <c r="K164" s="15"/>
    </row>
    <row r="165" spans="1:11" x14ac:dyDescent="0.2">
      <c r="A165" s="48">
        <v>41374</v>
      </c>
      <c r="B165" s="19" t="s">
        <v>115</v>
      </c>
      <c r="C165" s="2" t="s">
        <v>116</v>
      </c>
      <c r="D165" s="48">
        <v>41165</v>
      </c>
      <c r="E165" s="4">
        <v>22.71</v>
      </c>
      <c r="F165" s="4">
        <v>27.71</v>
      </c>
      <c r="G165" s="4">
        <v>0.78</v>
      </c>
      <c r="H165" s="13">
        <f t="shared" si="4"/>
        <v>0.25451343020695733</v>
      </c>
      <c r="I165" s="14">
        <f t="shared" si="5"/>
        <v>209</v>
      </c>
      <c r="J165" s="15"/>
      <c r="K165" s="15"/>
    </row>
    <row r="166" spans="1:11" ht="30" x14ac:dyDescent="0.2">
      <c r="A166" s="48">
        <v>41381</v>
      </c>
      <c r="B166" s="19" t="s">
        <v>117</v>
      </c>
      <c r="C166" s="2" t="s">
        <v>118</v>
      </c>
      <c r="D166" s="48">
        <v>40098</v>
      </c>
      <c r="E166" s="4">
        <v>6.45</v>
      </c>
      <c r="F166" s="4">
        <v>7.55</v>
      </c>
      <c r="G166" s="4">
        <v>1.4350000000000001</v>
      </c>
      <c r="H166" s="13">
        <f t="shared" si="4"/>
        <v>0.39302325581395336</v>
      </c>
      <c r="I166" s="14">
        <f t="shared" si="5"/>
        <v>1283</v>
      </c>
      <c r="J166" s="15"/>
      <c r="K166" s="15"/>
    </row>
    <row r="167" spans="1:11" x14ac:dyDescent="0.2">
      <c r="A167" s="48">
        <v>41403</v>
      </c>
      <c r="B167" s="19" t="s">
        <v>119</v>
      </c>
      <c r="C167" s="2" t="s">
        <v>120</v>
      </c>
      <c r="D167" s="48">
        <v>40443</v>
      </c>
      <c r="E167" s="4">
        <v>15.83</v>
      </c>
      <c r="F167" s="4">
        <v>28.85</v>
      </c>
      <c r="G167" s="4">
        <v>4.3099999999999996</v>
      </c>
      <c r="H167" s="13">
        <f t="shared" si="4"/>
        <v>1.0947567909033484</v>
      </c>
      <c r="I167" s="14">
        <f t="shared" si="5"/>
        <v>960</v>
      </c>
      <c r="J167" s="15"/>
      <c r="K167" s="15"/>
    </row>
    <row r="168" spans="1:11" x14ac:dyDescent="0.2">
      <c r="A168" s="48">
        <v>41407</v>
      </c>
      <c r="B168" s="19" t="s">
        <v>121</v>
      </c>
      <c r="C168" s="2" t="s">
        <v>122</v>
      </c>
      <c r="D168" s="48">
        <v>40827</v>
      </c>
      <c r="E168" s="4">
        <v>8.3000000000000007</v>
      </c>
      <c r="F168" s="4">
        <v>9.15</v>
      </c>
      <c r="G168" s="4">
        <v>1.8129999999999999</v>
      </c>
      <c r="H168" s="13">
        <f t="shared" si="4"/>
        <v>0.3208433734939759</v>
      </c>
      <c r="I168" s="14">
        <f t="shared" si="5"/>
        <v>580</v>
      </c>
      <c r="J168" s="15"/>
      <c r="K168" s="15"/>
    </row>
    <row r="169" spans="1:11" ht="30" x14ac:dyDescent="0.2">
      <c r="A169" s="48">
        <v>41407</v>
      </c>
      <c r="B169" s="19" t="s">
        <v>123</v>
      </c>
      <c r="C169" s="2" t="s">
        <v>124</v>
      </c>
      <c r="D169" s="48">
        <v>40767</v>
      </c>
      <c r="E169" s="4">
        <v>13.34</v>
      </c>
      <c r="F169" s="4">
        <v>14.78</v>
      </c>
      <c r="G169" s="4">
        <v>1.4625999999999999</v>
      </c>
      <c r="H169" s="13">
        <f t="shared" si="4"/>
        <v>0.2175862068965517</v>
      </c>
      <c r="I169" s="14">
        <f t="shared" si="5"/>
        <v>640</v>
      </c>
      <c r="J169" s="15"/>
      <c r="K169" s="15"/>
    </row>
    <row r="170" spans="1:11" x14ac:dyDescent="0.2">
      <c r="A170" s="48">
        <v>41407</v>
      </c>
      <c r="B170" s="19" t="s">
        <v>125</v>
      </c>
      <c r="C170" s="2" t="s">
        <v>126</v>
      </c>
      <c r="D170" s="48">
        <v>41040</v>
      </c>
      <c r="E170" s="4">
        <v>5.39</v>
      </c>
      <c r="F170" s="4">
        <v>9.85</v>
      </c>
      <c r="G170" s="4">
        <v>0.51</v>
      </c>
      <c r="H170" s="13">
        <f t="shared" si="4"/>
        <v>0.92207792207792205</v>
      </c>
      <c r="I170" s="14">
        <f t="shared" si="5"/>
        <v>367</v>
      </c>
      <c r="J170" s="15"/>
      <c r="K170" s="15"/>
    </row>
    <row r="171" spans="1:11" ht="30" x14ac:dyDescent="0.2">
      <c r="A171" s="48">
        <v>41407</v>
      </c>
      <c r="B171" s="19" t="s">
        <v>127</v>
      </c>
      <c r="C171" s="2" t="s">
        <v>128</v>
      </c>
      <c r="D171" s="48">
        <v>41242</v>
      </c>
      <c r="E171" s="4">
        <v>6.86</v>
      </c>
      <c r="F171" s="4">
        <v>6.3</v>
      </c>
      <c r="G171" s="4">
        <v>0.25</v>
      </c>
      <c r="H171" s="13">
        <f t="shared" si="4"/>
        <v>-4.5189504373177911E-2</v>
      </c>
      <c r="I171" s="14">
        <f t="shared" si="5"/>
        <v>165</v>
      </c>
      <c r="J171" s="15"/>
      <c r="K171" s="15"/>
    </row>
    <row r="172" spans="1:11" x14ac:dyDescent="0.2">
      <c r="A172" s="48">
        <v>41407</v>
      </c>
      <c r="B172" s="19" t="s">
        <v>129</v>
      </c>
      <c r="C172" s="2" t="s">
        <v>88</v>
      </c>
      <c r="D172" s="48">
        <v>41052</v>
      </c>
      <c r="E172" s="4">
        <v>23.28</v>
      </c>
      <c r="F172" s="4">
        <v>32.15</v>
      </c>
      <c r="G172" s="4">
        <v>2.77</v>
      </c>
      <c r="H172" s="13">
        <f t="shared" si="4"/>
        <v>0.5</v>
      </c>
      <c r="I172" s="14">
        <f t="shared" si="5"/>
        <v>355</v>
      </c>
      <c r="J172" s="15"/>
      <c r="K172" s="15"/>
    </row>
    <row r="173" spans="1:11" x14ac:dyDescent="0.2">
      <c r="A173" s="48">
        <v>41422</v>
      </c>
      <c r="B173" s="19" t="s">
        <v>89</v>
      </c>
      <c r="C173" s="2" t="s">
        <v>90</v>
      </c>
      <c r="D173" s="48">
        <v>41316</v>
      </c>
      <c r="E173" s="4">
        <v>18.850000000000001</v>
      </c>
      <c r="F173" s="4">
        <v>13.77</v>
      </c>
      <c r="G173" s="4">
        <v>0.48299999999999998</v>
      </c>
      <c r="H173" s="13">
        <f t="shared" si="4"/>
        <v>-0.24387267904509288</v>
      </c>
      <c r="I173" s="14">
        <f t="shared" si="5"/>
        <v>106</v>
      </c>
      <c r="J173" s="15"/>
      <c r="K173" s="15"/>
    </row>
    <row r="174" spans="1:11" ht="30" x14ac:dyDescent="0.2">
      <c r="A174" s="48">
        <v>41438</v>
      </c>
      <c r="B174" s="19" t="s">
        <v>91</v>
      </c>
      <c r="C174" s="2" t="s">
        <v>263</v>
      </c>
      <c r="D174" s="48">
        <v>41074</v>
      </c>
      <c r="E174" s="4">
        <v>85.52</v>
      </c>
      <c r="F174" s="4">
        <v>32.25</v>
      </c>
      <c r="G174" s="4">
        <v>0</v>
      </c>
      <c r="H174" s="13">
        <f t="shared" si="4"/>
        <v>-0.62289522918615525</v>
      </c>
      <c r="I174" s="14">
        <f t="shared" si="5"/>
        <v>364</v>
      </c>
      <c r="J174" s="15"/>
      <c r="K174" s="15"/>
    </row>
    <row r="175" spans="1:11" ht="30" x14ac:dyDescent="0.2">
      <c r="A175" s="48">
        <v>41463</v>
      </c>
      <c r="B175" s="19" t="s">
        <v>264</v>
      </c>
      <c r="C175" s="2" t="s">
        <v>265</v>
      </c>
      <c r="D175" s="48">
        <v>41040</v>
      </c>
      <c r="E175" s="4">
        <v>3.14</v>
      </c>
      <c r="F175" s="4">
        <v>2.94</v>
      </c>
      <c r="G175" s="4">
        <v>0.37</v>
      </c>
      <c r="H175" s="13">
        <f t="shared" si="4"/>
        <v>5.4140127388535006E-2</v>
      </c>
      <c r="I175" s="14">
        <f t="shared" si="5"/>
        <v>423</v>
      </c>
      <c r="J175" s="15"/>
      <c r="K175" s="15"/>
    </row>
    <row r="176" spans="1:11" ht="30" x14ac:dyDescent="0.2">
      <c r="A176" s="48">
        <v>41463</v>
      </c>
      <c r="B176" s="19" t="s">
        <v>266</v>
      </c>
      <c r="C176" s="2" t="s">
        <v>267</v>
      </c>
      <c r="D176" s="48">
        <v>40681</v>
      </c>
      <c r="E176" s="4">
        <v>13.95</v>
      </c>
      <c r="F176" s="4">
        <v>12.52</v>
      </c>
      <c r="G176" s="4">
        <v>1.96</v>
      </c>
      <c r="H176" s="13">
        <f t="shared" si="4"/>
        <v>3.799283154121872E-2</v>
      </c>
      <c r="I176" s="14">
        <f t="shared" si="5"/>
        <v>782</v>
      </c>
      <c r="J176" s="15"/>
      <c r="K176" s="15"/>
    </row>
    <row r="177" spans="1:256" ht="30" x14ac:dyDescent="0.2">
      <c r="A177" s="48">
        <v>41463</v>
      </c>
      <c r="B177" s="19" t="s">
        <v>268</v>
      </c>
      <c r="C177" s="2" t="s">
        <v>269</v>
      </c>
      <c r="D177" s="48">
        <v>40667</v>
      </c>
      <c r="E177" s="4">
        <v>10.09</v>
      </c>
      <c r="F177" s="4">
        <v>8.65</v>
      </c>
      <c r="G177" s="4">
        <v>2.0499999999999998</v>
      </c>
      <c r="H177" s="13">
        <f t="shared" si="4"/>
        <v>6.0455896927651083E-2</v>
      </c>
      <c r="I177" s="14">
        <f t="shared" si="5"/>
        <v>796</v>
      </c>
      <c r="J177" s="15"/>
      <c r="K177" s="15"/>
    </row>
    <row r="178" spans="1:256" x14ac:dyDescent="0.2">
      <c r="A178" s="48">
        <v>41463</v>
      </c>
      <c r="B178" s="19" t="s">
        <v>29</v>
      </c>
      <c r="C178" s="2" t="s">
        <v>270</v>
      </c>
      <c r="D178" s="48">
        <v>40970</v>
      </c>
      <c r="E178" s="4">
        <v>10.33</v>
      </c>
      <c r="F178" s="4">
        <v>9.9</v>
      </c>
      <c r="G178" s="4">
        <v>2.0299999999999998</v>
      </c>
      <c r="H178" s="13">
        <f t="shared" si="4"/>
        <v>0.15488867376573084</v>
      </c>
      <c r="I178" s="14">
        <f t="shared" si="5"/>
        <v>493</v>
      </c>
      <c r="J178" s="15"/>
      <c r="K178" s="15"/>
    </row>
    <row r="179" spans="1:256" x14ac:dyDescent="0.2">
      <c r="A179" s="48">
        <v>41479</v>
      </c>
      <c r="B179" s="19" t="s">
        <v>271</v>
      </c>
      <c r="C179" s="2" t="s">
        <v>272</v>
      </c>
      <c r="D179" s="48">
        <v>41282</v>
      </c>
      <c r="E179" s="4">
        <v>24.06</v>
      </c>
      <c r="F179" s="4">
        <v>22.45</v>
      </c>
      <c r="G179" s="4">
        <v>1.2</v>
      </c>
      <c r="H179" s="13">
        <f t="shared" si="4"/>
        <v>-1.7040731504571912E-2</v>
      </c>
      <c r="I179" s="14">
        <f t="shared" si="5"/>
        <v>197</v>
      </c>
      <c r="J179" s="15"/>
      <c r="K179" s="15"/>
    </row>
    <row r="180" spans="1:256" x14ac:dyDescent="0.2">
      <c r="A180" s="48">
        <v>41493</v>
      </c>
      <c r="B180" s="19" t="s">
        <v>273</v>
      </c>
      <c r="C180" s="2" t="s">
        <v>274</v>
      </c>
      <c r="D180" s="48">
        <v>40690</v>
      </c>
      <c r="E180" s="4">
        <v>19.25</v>
      </c>
      <c r="F180" s="4">
        <v>19.329999999999998</v>
      </c>
      <c r="G180" s="4">
        <v>3.99</v>
      </c>
      <c r="H180" s="13">
        <f t="shared" si="4"/>
        <v>0.21142857142857144</v>
      </c>
      <c r="I180" s="14">
        <f t="shared" si="5"/>
        <v>803</v>
      </c>
      <c r="J180" s="15"/>
      <c r="K180" s="15"/>
    </row>
    <row r="181" spans="1:256" x14ac:dyDescent="0.2">
      <c r="A181" s="48">
        <v>41493</v>
      </c>
      <c r="B181" s="19" t="s">
        <v>275</v>
      </c>
      <c r="C181" s="2" t="s">
        <v>276</v>
      </c>
      <c r="D181" s="48">
        <v>41103</v>
      </c>
      <c r="E181" s="4">
        <v>7.41</v>
      </c>
      <c r="F181" s="4">
        <v>8.75</v>
      </c>
      <c r="G181" s="4">
        <v>1.08</v>
      </c>
      <c r="H181" s="13">
        <f t="shared" si="4"/>
        <v>0.32658569500674761</v>
      </c>
      <c r="I181" s="14">
        <f t="shared" si="5"/>
        <v>390</v>
      </c>
      <c r="J181" s="15"/>
      <c r="K181" s="15"/>
      <c r="L181" s="12"/>
      <c r="M181" s="4"/>
      <c r="N181" s="4"/>
      <c r="O181" s="4"/>
      <c r="P181" s="16"/>
      <c r="Q181" s="12"/>
      <c r="T181" s="12"/>
      <c r="U181" s="4"/>
      <c r="V181" s="4"/>
      <c r="W181" s="4"/>
      <c r="X181" s="16"/>
      <c r="Y181" s="12"/>
      <c r="AB181" s="12"/>
      <c r="AC181" s="4"/>
      <c r="AD181" s="4"/>
      <c r="AE181" s="4"/>
      <c r="AF181" s="16"/>
      <c r="AG181" s="12"/>
      <c r="AJ181" s="12"/>
      <c r="AK181" s="4"/>
      <c r="AL181" s="4"/>
      <c r="AM181" s="4"/>
      <c r="AN181" s="16"/>
      <c r="AO181" s="12"/>
      <c r="AR181" s="12"/>
      <c r="AS181" s="4"/>
      <c r="AT181" s="4"/>
      <c r="AU181" s="4"/>
      <c r="AV181" s="16"/>
      <c r="AW181" s="12"/>
      <c r="AZ181" s="12"/>
      <c r="BA181" s="4"/>
      <c r="BB181" s="4"/>
      <c r="BC181" s="4"/>
      <c r="BD181" s="16"/>
      <c r="BE181" s="12"/>
      <c r="BH181" s="12"/>
      <c r="BI181" s="4"/>
      <c r="BJ181" s="4"/>
      <c r="BK181" s="4"/>
      <c r="BL181" s="16"/>
      <c r="BM181" s="12"/>
      <c r="BP181" s="12"/>
      <c r="BQ181" s="4"/>
      <c r="BR181" s="4"/>
      <c r="BS181" s="4"/>
      <c r="BT181" s="16"/>
      <c r="BU181" s="12"/>
      <c r="BX181" s="12"/>
      <c r="BY181" s="4"/>
      <c r="BZ181" s="4"/>
      <c r="CA181" s="4"/>
      <c r="CB181" s="16"/>
      <c r="CC181" s="12"/>
      <c r="CF181" s="12"/>
      <c r="CG181" s="4"/>
      <c r="CH181" s="4"/>
      <c r="CI181" s="4"/>
      <c r="CJ181" s="16"/>
      <c r="CK181" s="12"/>
      <c r="CN181" s="12"/>
      <c r="CO181" s="4"/>
      <c r="CP181" s="4"/>
      <c r="CQ181" s="4"/>
      <c r="CR181" s="16"/>
      <c r="CS181" s="12"/>
      <c r="CV181" s="12"/>
      <c r="CW181" s="4"/>
      <c r="CX181" s="4"/>
      <c r="CY181" s="4"/>
      <c r="CZ181" s="16"/>
      <c r="DA181" s="12"/>
      <c r="DD181" s="12"/>
      <c r="DE181" s="4"/>
      <c r="DF181" s="4"/>
      <c r="DG181" s="4"/>
      <c r="DH181" s="16"/>
      <c r="DI181" s="12"/>
      <c r="DL181" s="12"/>
      <c r="DM181" s="4"/>
      <c r="DN181" s="4"/>
      <c r="DO181" s="4"/>
      <c r="DP181" s="16"/>
      <c r="DQ181" s="12"/>
      <c r="DT181" s="12"/>
      <c r="DU181" s="4"/>
      <c r="DV181" s="4"/>
      <c r="DW181" s="4"/>
      <c r="DX181" s="16"/>
      <c r="DY181" s="12"/>
      <c r="EB181" s="12"/>
      <c r="EC181" s="4"/>
      <c r="ED181" s="4"/>
      <c r="EE181" s="4"/>
      <c r="EF181" s="16"/>
      <c r="EG181" s="12"/>
      <c r="EJ181" s="12"/>
      <c r="EK181" s="4"/>
      <c r="EL181" s="4"/>
      <c r="EM181" s="4"/>
      <c r="EN181" s="16"/>
      <c r="EO181" s="12"/>
      <c r="ER181" s="12"/>
      <c r="ES181" s="4"/>
      <c r="ET181" s="4"/>
      <c r="EU181" s="4"/>
      <c r="EV181" s="16"/>
      <c r="EW181" s="12"/>
      <c r="EZ181" s="12"/>
      <c r="FA181" s="4"/>
      <c r="FB181" s="4"/>
      <c r="FC181" s="4"/>
      <c r="FD181" s="16"/>
      <c r="FE181" s="12"/>
      <c r="FH181" s="12"/>
      <c r="FI181" s="4"/>
      <c r="FJ181" s="4"/>
      <c r="FK181" s="4"/>
      <c r="FL181" s="16"/>
      <c r="FM181" s="12"/>
      <c r="FP181" s="12"/>
      <c r="FQ181" s="4"/>
      <c r="FR181" s="4"/>
      <c r="FS181" s="4"/>
      <c r="FT181" s="16"/>
      <c r="FU181" s="12"/>
      <c r="FX181" s="12"/>
      <c r="FY181" s="4"/>
      <c r="FZ181" s="4"/>
      <c r="GA181" s="4"/>
      <c r="GB181" s="16"/>
      <c r="GC181" s="12"/>
      <c r="GF181" s="12"/>
      <c r="GG181" s="4"/>
      <c r="GH181" s="4"/>
      <c r="GI181" s="4"/>
      <c r="GJ181" s="16"/>
      <c r="GK181" s="12"/>
      <c r="GN181" s="12"/>
      <c r="GO181" s="4"/>
      <c r="GP181" s="4"/>
      <c r="GQ181" s="4"/>
      <c r="GR181" s="16"/>
      <c r="GS181" s="12"/>
      <c r="GV181" s="12"/>
      <c r="GW181" s="4"/>
      <c r="GX181" s="4"/>
      <c r="GY181" s="4"/>
      <c r="GZ181" s="16"/>
      <c r="HA181" s="12"/>
      <c r="HD181" s="12"/>
      <c r="HE181" s="4"/>
      <c r="HF181" s="4"/>
      <c r="HG181" s="4"/>
      <c r="HH181" s="16"/>
      <c r="HI181" s="12"/>
      <c r="HL181" s="12"/>
      <c r="HM181" s="4"/>
      <c r="HN181" s="4"/>
      <c r="HO181" s="4"/>
      <c r="HP181" s="16"/>
      <c r="HQ181" s="12"/>
      <c r="HT181" s="12"/>
      <c r="HU181" s="4"/>
      <c r="HV181" s="4"/>
      <c r="HW181" s="4"/>
      <c r="HX181" s="16"/>
      <c r="HY181" s="12"/>
      <c r="IB181" s="12"/>
      <c r="IC181" s="4"/>
      <c r="ID181" s="4"/>
      <c r="IE181" s="4"/>
      <c r="IF181" s="16"/>
      <c r="IG181" s="12"/>
      <c r="IJ181" s="12"/>
      <c r="IK181" s="4"/>
      <c r="IL181" s="4"/>
      <c r="IM181" s="4"/>
      <c r="IN181" s="16"/>
      <c r="IO181" s="12"/>
      <c r="IR181" s="12"/>
      <c r="IS181" s="4"/>
      <c r="IT181" s="4"/>
      <c r="IU181" s="4"/>
      <c r="IV181" s="16"/>
    </row>
    <row r="182" spans="1:256" ht="15.75" x14ac:dyDescent="0.25">
      <c r="A182" s="48">
        <v>41505</v>
      </c>
      <c r="B182" s="19" t="s">
        <v>277</v>
      </c>
      <c r="C182" s="2" t="s">
        <v>278</v>
      </c>
      <c r="D182" s="48">
        <v>41130</v>
      </c>
      <c r="E182" s="4">
        <v>16.95</v>
      </c>
      <c r="F182" s="4">
        <v>14.8</v>
      </c>
      <c r="G182" s="4">
        <v>1.6</v>
      </c>
      <c r="H182" s="13">
        <f t="shared" si="4"/>
        <v>-3.2448377581120777E-2</v>
      </c>
      <c r="I182" s="14">
        <f t="shared" si="5"/>
        <v>375</v>
      </c>
      <c r="J182" s="17"/>
      <c r="K182" s="17"/>
      <c r="L182" s="18"/>
    </row>
    <row r="183" spans="1:256" ht="30" x14ac:dyDescent="0.2">
      <c r="A183" s="48">
        <v>41526</v>
      </c>
      <c r="B183" s="19" t="s">
        <v>279</v>
      </c>
      <c r="C183" s="2" t="s">
        <v>280</v>
      </c>
      <c r="D183" s="48">
        <v>40921</v>
      </c>
      <c r="E183" s="4">
        <v>11.12</v>
      </c>
      <c r="F183" s="4">
        <v>12.22</v>
      </c>
      <c r="G183" s="4">
        <v>1.47</v>
      </c>
      <c r="H183" s="13">
        <f t="shared" si="4"/>
        <v>0.23111510791366927</v>
      </c>
      <c r="I183" s="14">
        <f t="shared" si="5"/>
        <v>605</v>
      </c>
    </row>
    <row r="184" spans="1:256" x14ac:dyDescent="0.2">
      <c r="A184" s="48">
        <v>41540</v>
      </c>
      <c r="B184" s="19" t="s">
        <v>281</v>
      </c>
      <c r="C184" s="2" t="s">
        <v>282</v>
      </c>
      <c r="D184" s="48">
        <v>41373</v>
      </c>
      <c r="E184" s="4">
        <v>26.99</v>
      </c>
      <c r="F184" s="4">
        <v>18.3</v>
      </c>
      <c r="G184" s="4">
        <v>1.91</v>
      </c>
      <c r="H184" s="13">
        <f t="shared" si="4"/>
        <v>-0.25120414968506849</v>
      </c>
      <c r="I184" s="14">
        <f t="shared" si="5"/>
        <v>167</v>
      </c>
    </row>
    <row r="185" spans="1:256" x14ac:dyDescent="0.2">
      <c r="A185" s="48">
        <v>41565</v>
      </c>
      <c r="B185" s="19" t="s">
        <v>13</v>
      </c>
      <c r="C185" s="2" t="s">
        <v>283</v>
      </c>
      <c r="D185" s="48">
        <v>41366</v>
      </c>
      <c r="E185" s="4">
        <v>19.559999999999999</v>
      </c>
      <c r="F185" s="4">
        <v>27.75</v>
      </c>
      <c r="G185" s="4">
        <v>0.53</v>
      </c>
      <c r="H185" s="13">
        <f t="shared" si="4"/>
        <v>0.44580777096114532</v>
      </c>
      <c r="I185" s="14">
        <f t="shared" si="5"/>
        <v>199</v>
      </c>
    </row>
    <row r="186" spans="1:256" x14ac:dyDescent="0.2">
      <c r="A186" s="48">
        <v>41579</v>
      </c>
      <c r="B186" s="19" t="s">
        <v>284</v>
      </c>
      <c r="C186" s="2" t="s">
        <v>285</v>
      </c>
      <c r="D186" s="48">
        <v>43903</v>
      </c>
      <c r="E186" s="4">
        <v>32.17</v>
      </c>
      <c r="F186" s="4">
        <v>21.08</v>
      </c>
      <c r="G186" s="4">
        <v>2.93</v>
      </c>
      <c r="H186" s="13">
        <f t="shared" si="4"/>
        <v>-0.25365247124650303</v>
      </c>
      <c r="I186" s="14">
        <f t="shared" si="5"/>
        <v>-2324</v>
      </c>
    </row>
    <row r="187" spans="1:256" x14ac:dyDescent="0.2">
      <c r="A187" s="48">
        <v>41605</v>
      </c>
      <c r="B187" s="19" t="s">
        <v>286</v>
      </c>
      <c r="C187" s="2" t="s">
        <v>287</v>
      </c>
      <c r="D187" s="48">
        <v>40305</v>
      </c>
      <c r="E187" s="4">
        <v>12.1</v>
      </c>
      <c r="F187" s="4">
        <v>9.51</v>
      </c>
      <c r="G187" s="4">
        <v>4.3550000000000004</v>
      </c>
      <c r="H187" s="13">
        <f t="shared" si="4"/>
        <v>0.14586776859504139</v>
      </c>
      <c r="I187" s="14">
        <f t="shared" si="5"/>
        <v>1300</v>
      </c>
    </row>
    <row r="188" spans="1:256" x14ac:dyDescent="0.2">
      <c r="A188" s="48">
        <v>41638</v>
      </c>
      <c r="B188" s="19" t="s">
        <v>288</v>
      </c>
      <c r="C188" s="2" t="s">
        <v>289</v>
      </c>
      <c r="D188" s="48">
        <v>41512</v>
      </c>
      <c r="E188" s="4">
        <v>10.5</v>
      </c>
      <c r="F188" s="4">
        <v>8.6</v>
      </c>
      <c r="G188" s="4">
        <v>0.5</v>
      </c>
      <c r="H188" s="13">
        <f t="shared" si="4"/>
        <v>-0.13333333333333336</v>
      </c>
      <c r="I188" s="14">
        <f t="shared" si="5"/>
        <v>126</v>
      </c>
    </row>
    <row r="189" spans="1:256" x14ac:dyDescent="0.2">
      <c r="A189" s="48">
        <v>41638</v>
      </c>
      <c r="B189" s="19" t="s">
        <v>290</v>
      </c>
      <c r="C189" s="2" t="s">
        <v>291</v>
      </c>
      <c r="D189" s="48">
        <v>41554</v>
      </c>
      <c r="E189" s="4">
        <v>30.76</v>
      </c>
      <c r="F189" s="4">
        <v>25.4</v>
      </c>
      <c r="G189" s="4">
        <v>0.53200000000000003</v>
      </c>
      <c r="H189" s="13">
        <f t="shared" si="4"/>
        <v>-0.15695708712613793</v>
      </c>
      <c r="I189" s="14">
        <f t="shared" si="5"/>
        <v>84</v>
      </c>
    </row>
    <row r="190" spans="1:256" x14ac:dyDescent="0.2">
      <c r="A190" s="48">
        <v>41732</v>
      </c>
      <c r="B190" s="19" t="s">
        <v>292</v>
      </c>
      <c r="C190" s="2" t="s">
        <v>293</v>
      </c>
      <c r="D190" s="48">
        <v>41626</v>
      </c>
      <c r="E190" s="4">
        <v>39.82</v>
      </c>
      <c r="F190" s="4">
        <v>66</v>
      </c>
      <c r="G190" s="4">
        <v>1</v>
      </c>
      <c r="H190" s="13">
        <f t="shared" si="4"/>
        <v>0.6825715720743345</v>
      </c>
      <c r="I190" s="14">
        <f t="shared" si="5"/>
        <v>106</v>
      </c>
    </row>
    <row r="191" spans="1:256" ht="30" x14ac:dyDescent="0.2">
      <c r="A191" s="48">
        <v>41733</v>
      </c>
      <c r="B191" s="19" t="s">
        <v>61</v>
      </c>
      <c r="C191" s="2" t="s">
        <v>62</v>
      </c>
      <c r="D191" s="48">
        <v>40681</v>
      </c>
      <c r="E191" s="4">
        <v>10.43</v>
      </c>
      <c r="F191" s="4">
        <v>13.85</v>
      </c>
      <c r="G191" s="4">
        <v>2.81</v>
      </c>
      <c r="H191" s="13">
        <f t="shared" si="4"/>
        <v>0.59731543624161076</v>
      </c>
      <c r="I191" s="14">
        <f t="shared" si="5"/>
        <v>1052</v>
      </c>
    </row>
    <row r="192" spans="1:256" x14ac:dyDescent="0.2">
      <c r="A192" s="48">
        <v>41744</v>
      </c>
      <c r="B192" s="19" t="s">
        <v>294</v>
      </c>
      <c r="C192" s="2" t="s">
        <v>295</v>
      </c>
      <c r="D192" s="48">
        <v>41373</v>
      </c>
      <c r="E192" s="4">
        <v>15.28</v>
      </c>
      <c r="F192" s="4">
        <v>13.2</v>
      </c>
      <c r="G192" s="4">
        <v>1.42</v>
      </c>
      <c r="H192" s="13">
        <f t="shared" si="4"/>
        <v>-4.3193717277486922E-2</v>
      </c>
      <c r="I192" s="14">
        <f t="shared" si="5"/>
        <v>371</v>
      </c>
    </row>
    <row r="193" spans="1:9" x14ac:dyDescent="0.2">
      <c r="A193" s="48">
        <v>41764</v>
      </c>
      <c r="B193" s="19" t="s">
        <v>296</v>
      </c>
      <c r="C193" s="2" t="s">
        <v>297</v>
      </c>
      <c r="D193" s="48">
        <v>41089</v>
      </c>
      <c r="E193" s="4">
        <v>11.86</v>
      </c>
      <c r="F193" s="4">
        <v>15.5</v>
      </c>
      <c r="G193" s="4">
        <v>2.4500000000000002</v>
      </c>
      <c r="H193" s="13">
        <f t="shared" si="4"/>
        <v>0.51349072512647553</v>
      </c>
      <c r="I193" s="14">
        <f t="shared" si="5"/>
        <v>675</v>
      </c>
    </row>
    <row r="194" spans="1:9" x14ac:dyDescent="0.2">
      <c r="A194" s="48">
        <v>41764</v>
      </c>
      <c r="B194" s="19" t="s">
        <v>244</v>
      </c>
      <c r="C194" s="2" t="s">
        <v>298</v>
      </c>
      <c r="D194" s="48">
        <v>40842</v>
      </c>
      <c r="E194" s="4">
        <v>15.97</v>
      </c>
      <c r="F194" s="4">
        <v>33.4</v>
      </c>
      <c r="G194" s="4">
        <v>4.25</v>
      </c>
      <c r="H194" s="13">
        <f t="shared" si="4"/>
        <v>1.3575453976205385</v>
      </c>
      <c r="I194" s="14">
        <f t="shared" si="5"/>
        <v>922</v>
      </c>
    </row>
    <row r="195" spans="1:9" x14ac:dyDescent="0.2">
      <c r="A195" s="48">
        <v>41827</v>
      </c>
      <c r="B195" s="19" t="s">
        <v>299</v>
      </c>
      <c r="C195" s="2" t="s">
        <v>300</v>
      </c>
      <c r="D195" s="48">
        <v>40227</v>
      </c>
      <c r="E195" s="4">
        <v>10.1</v>
      </c>
      <c r="F195" s="4">
        <v>15.95</v>
      </c>
      <c r="G195" s="4">
        <v>4.7880000000000003</v>
      </c>
      <c r="H195" s="13">
        <f t="shared" si="4"/>
        <v>1.0532673267326733</v>
      </c>
      <c r="I195" s="14">
        <f t="shared" si="5"/>
        <v>1600</v>
      </c>
    </row>
    <row r="196" spans="1:9" x14ac:dyDescent="0.2">
      <c r="A196" s="48">
        <v>41834</v>
      </c>
      <c r="B196" s="19" t="s">
        <v>301</v>
      </c>
      <c r="C196" s="2" t="s">
        <v>42</v>
      </c>
      <c r="D196" s="48">
        <v>40949</v>
      </c>
      <c r="E196" s="4">
        <v>6.86</v>
      </c>
      <c r="F196" s="4">
        <v>7.44</v>
      </c>
      <c r="G196" s="4">
        <v>1.35</v>
      </c>
      <c r="H196" s="13">
        <f t="shared" ref="H196:H216" si="6">((F196+G196)-E196)/E196</f>
        <v>0.28134110787172018</v>
      </c>
      <c r="I196" s="14">
        <f t="shared" ref="I196:I216" si="7">A196-D196</f>
        <v>885</v>
      </c>
    </row>
    <row r="197" spans="1:9" x14ac:dyDescent="0.2">
      <c r="A197" s="48">
        <v>41837</v>
      </c>
      <c r="B197" s="19" t="s">
        <v>43</v>
      </c>
      <c r="C197" s="2" t="s">
        <v>44</v>
      </c>
      <c r="D197" s="48">
        <v>41778</v>
      </c>
      <c r="E197" s="4">
        <v>13.19</v>
      </c>
      <c r="F197" s="4">
        <v>14</v>
      </c>
      <c r="G197" s="4">
        <v>0.4</v>
      </c>
      <c r="H197" s="13">
        <f t="shared" si="6"/>
        <v>9.1736163760424635E-2</v>
      </c>
      <c r="I197" s="14">
        <f t="shared" si="7"/>
        <v>59</v>
      </c>
    </row>
    <row r="198" spans="1:9" ht="45" x14ac:dyDescent="0.2">
      <c r="A198" s="48">
        <v>41851</v>
      </c>
      <c r="B198" s="19" t="s">
        <v>45</v>
      </c>
      <c r="C198" s="2" t="s">
        <v>181</v>
      </c>
      <c r="D198" s="48">
        <v>40697</v>
      </c>
      <c r="E198" s="4">
        <v>25.2</v>
      </c>
      <c r="F198" s="4">
        <v>25.52</v>
      </c>
      <c r="G198" s="4">
        <v>12.159000000000001</v>
      </c>
      <c r="H198" s="13">
        <f t="shared" si="6"/>
        <v>0.4951984126984128</v>
      </c>
      <c r="I198" s="14">
        <f t="shared" si="7"/>
        <v>1154</v>
      </c>
    </row>
    <row r="199" spans="1:9" ht="30" x14ac:dyDescent="0.2">
      <c r="A199" s="48">
        <v>41851</v>
      </c>
      <c r="B199" s="19" t="s">
        <v>182</v>
      </c>
      <c r="C199" s="2" t="s">
        <v>183</v>
      </c>
      <c r="D199" s="48">
        <v>41744</v>
      </c>
      <c r="E199" s="4">
        <v>14.35</v>
      </c>
      <c r="F199" s="4">
        <v>13.43</v>
      </c>
      <c r="G199" s="4">
        <v>0.39200000000000002</v>
      </c>
      <c r="H199" s="13">
        <f t="shared" si="6"/>
        <v>-3.6794425087108049E-2</v>
      </c>
      <c r="I199" s="14">
        <f t="shared" si="7"/>
        <v>107</v>
      </c>
    </row>
    <row r="200" spans="1:9" ht="30" x14ac:dyDescent="0.2">
      <c r="A200" s="48">
        <v>41851</v>
      </c>
      <c r="B200" s="19" t="s">
        <v>184</v>
      </c>
      <c r="C200" s="2" t="s">
        <v>185</v>
      </c>
      <c r="D200" s="48">
        <v>41373</v>
      </c>
      <c r="E200" s="4">
        <v>25</v>
      </c>
      <c r="F200" s="4">
        <v>23.41</v>
      </c>
      <c r="G200" s="4">
        <v>2.9940000000000002</v>
      </c>
      <c r="H200" s="13">
        <f t="shared" si="6"/>
        <v>5.6159999999999995E-2</v>
      </c>
      <c r="I200" s="14">
        <f t="shared" si="7"/>
        <v>478</v>
      </c>
    </row>
    <row r="201" spans="1:9" x14ac:dyDescent="0.2">
      <c r="A201" s="48">
        <v>41851</v>
      </c>
      <c r="B201" s="19" t="s">
        <v>186</v>
      </c>
      <c r="C201" s="2" t="s">
        <v>187</v>
      </c>
      <c r="D201" s="48">
        <v>40549</v>
      </c>
      <c r="E201" s="4">
        <v>33.64</v>
      </c>
      <c r="F201" s="4">
        <v>36.299999999999997</v>
      </c>
      <c r="G201" s="4">
        <v>12.164999999999999</v>
      </c>
      <c r="H201" s="13">
        <f t="shared" si="6"/>
        <v>0.44069560047562412</v>
      </c>
      <c r="I201" s="14">
        <f t="shared" si="7"/>
        <v>1302</v>
      </c>
    </row>
    <row r="202" spans="1:9" ht="30" x14ac:dyDescent="0.2">
      <c r="A202" s="48">
        <v>41851</v>
      </c>
      <c r="B202" s="19" t="s">
        <v>252</v>
      </c>
      <c r="C202" s="2" t="s">
        <v>188</v>
      </c>
      <c r="D202" s="48">
        <v>40522</v>
      </c>
      <c r="E202" s="4">
        <v>9.6300000000000008</v>
      </c>
      <c r="F202" s="4">
        <v>9.9</v>
      </c>
      <c r="G202" s="4">
        <v>3.927</v>
      </c>
      <c r="H202" s="13">
        <f t="shared" si="6"/>
        <v>0.43582554517133942</v>
      </c>
      <c r="I202" s="14">
        <f t="shared" si="7"/>
        <v>1329</v>
      </c>
    </row>
    <row r="203" spans="1:9" x14ac:dyDescent="0.2">
      <c r="A203" s="48">
        <v>41851</v>
      </c>
      <c r="B203" s="19" t="s">
        <v>51</v>
      </c>
      <c r="C203" s="2" t="s">
        <v>189</v>
      </c>
      <c r="D203" s="48">
        <v>40970</v>
      </c>
      <c r="E203" s="4">
        <v>10.85</v>
      </c>
      <c r="F203" s="4">
        <v>10.62</v>
      </c>
      <c r="G203" s="4">
        <v>3.008</v>
      </c>
      <c r="H203" s="13">
        <f t="shared" si="6"/>
        <v>0.25603686635944706</v>
      </c>
      <c r="I203" s="14">
        <f t="shared" si="7"/>
        <v>881</v>
      </c>
    </row>
    <row r="204" spans="1:9" ht="30" x14ac:dyDescent="0.2">
      <c r="A204" s="48">
        <v>41899</v>
      </c>
      <c r="B204" s="19" t="s">
        <v>190</v>
      </c>
      <c r="C204" s="2" t="s">
        <v>191</v>
      </c>
      <c r="D204" s="48">
        <v>41851</v>
      </c>
      <c r="E204" s="4">
        <v>26.85</v>
      </c>
      <c r="F204" s="4">
        <v>23.74</v>
      </c>
      <c r="G204" s="4">
        <v>0</v>
      </c>
      <c r="H204" s="13">
        <f t="shared" si="6"/>
        <v>-0.11582867783985112</v>
      </c>
      <c r="I204" s="14">
        <f t="shared" si="7"/>
        <v>48</v>
      </c>
    </row>
    <row r="205" spans="1:9" x14ac:dyDescent="0.2">
      <c r="A205" s="48">
        <v>41912</v>
      </c>
      <c r="B205" s="19" t="s">
        <v>192</v>
      </c>
      <c r="C205" s="2" t="s">
        <v>193</v>
      </c>
      <c r="D205" s="48">
        <v>41610</v>
      </c>
      <c r="E205" s="4">
        <v>8.85</v>
      </c>
      <c r="F205" s="4">
        <v>9.49</v>
      </c>
      <c r="G205" s="4">
        <v>0.61699999999999999</v>
      </c>
      <c r="H205" s="13">
        <f t="shared" si="6"/>
        <v>0.14203389830508473</v>
      </c>
      <c r="I205" s="14">
        <f t="shared" si="7"/>
        <v>302</v>
      </c>
    </row>
    <row r="206" spans="1:9" ht="30" x14ac:dyDescent="0.2">
      <c r="A206" s="48">
        <v>41918</v>
      </c>
      <c r="B206" s="19" t="s">
        <v>220</v>
      </c>
      <c r="C206" s="2" t="s">
        <v>194</v>
      </c>
      <c r="D206" s="48">
        <v>41813</v>
      </c>
      <c r="E206" s="4">
        <v>10.95</v>
      </c>
      <c r="F206" s="4">
        <v>9.15</v>
      </c>
      <c r="G206" s="4">
        <v>0.27</v>
      </c>
      <c r="H206" s="13">
        <f t="shared" si="6"/>
        <v>-0.13972602739726023</v>
      </c>
      <c r="I206" s="14">
        <f t="shared" si="7"/>
        <v>105</v>
      </c>
    </row>
    <row r="207" spans="1:9" x14ac:dyDescent="0.2">
      <c r="A207" s="48">
        <v>41943</v>
      </c>
      <c r="B207" s="19" t="s">
        <v>195</v>
      </c>
      <c r="C207" s="2" t="s">
        <v>196</v>
      </c>
      <c r="D207" s="48">
        <v>41451</v>
      </c>
      <c r="E207" s="4">
        <v>51.59</v>
      </c>
      <c r="F207" s="4">
        <v>46.41</v>
      </c>
      <c r="G207" s="4">
        <v>4.78</v>
      </c>
      <c r="H207" s="13">
        <f t="shared" si="6"/>
        <v>-7.7534405892615947E-3</v>
      </c>
      <c r="I207" s="14">
        <f t="shared" si="7"/>
        <v>492</v>
      </c>
    </row>
    <row r="208" spans="1:9" x14ac:dyDescent="0.2">
      <c r="A208" s="48">
        <v>41960</v>
      </c>
      <c r="B208" s="19" t="s">
        <v>216</v>
      </c>
      <c r="C208" s="2" t="s">
        <v>197</v>
      </c>
      <c r="D208" s="48">
        <v>41542</v>
      </c>
      <c r="E208" s="4">
        <v>31.56</v>
      </c>
      <c r="F208" s="4">
        <v>4.71</v>
      </c>
      <c r="G208" s="4">
        <v>26.36</v>
      </c>
      <c r="H208" s="13">
        <f t="shared" si="6"/>
        <v>-1.552598225602023E-2</v>
      </c>
      <c r="I208" s="14">
        <f t="shared" si="7"/>
        <v>418</v>
      </c>
    </row>
    <row r="209" spans="1:12" ht="30" x14ac:dyDescent="0.2">
      <c r="A209" s="48">
        <v>41963</v>
      </c>
      <c r="B209" s="19" t="s">
        <v>103</v>
      </c>
      <c r="C209" s="2" t="s">
        <v>198</v>
      </c>
      <c r="D209" s="48">
        <v>41533</v>
      </c>
      <c r="E209" s="4">
        <v>50.6</v>
      </c>
      <c r="F209" s="4">
        <v>71.31</v>
      </c>
      <c r="G209" s="4">
        <v>7.1369999999999996</v>
      </c>
      <c r="H209" s="13">
        <f t="shared" si="6"/>
        <v>0.55033596837944665</v>
      </c>
      <c r="I209" s="14">
        <f t="shared" si="7"/>
        <v>430</v>
      </c>
    </row>
    <row r="210" spans="1:12" x14ac:dyDescent="0.2">
      <c r="A210" s="48">
        <v>41978</v>
      </c>
      <c r="B210" s="19" t="s">
        <v>199</v>
      </c>
      <c r="C210" s="2" t="s">
        <v>200</v>
      </c>
      <c r="D210" s="48">
        <v>41736</v>
      </c>
      <c r="E210" s="4">
        <v>23.81</v>
      </c>
      <c r="F210" s="4">
        <v>13.41</v>
      </c>
      <c r="G210" s="4">
        <v>1.0449999999999999</v>
      </c>
      <c r="H210" s="13">
        <f t="shared" si="6"/>
        <v>-0.39290214195716083</v>
      </c>
      <c r="I210" s="14">
        <f t="shared" si="7"/>
        <v>242</v>
      </c>
    </row>
    <row r="211" spans="1:12" x14ac:dyDescent="0.2">
      <c r="A211" s="48">
        <v>41981</v>
      </c>
      <c r="B211" s="19" t="s">
        <v>350</v>
      </c>
      <c r="C211" s="2" t="s">
        <v>201</v>
      </c>
      <c r="D211" s="48">
        <v>41796</v>
      </c>
      <c r="E211" s="4">
        <v>30</v>
      </c>
      <c r="F211" s="4">
        <v>14.5</v>
      </c>
      <c r="G211" s="4">
        <v>1.208</v>
      </c>
      <c r="H211" s="13">
        <f t="shared" si="6"/>
        <v>-0.47639999999999999</v>
      </c>
      <c r="I211" s="14">
        <f t="shared" si="7"/>
        <v>185</v>
      </c>
    </row>
    <row r="212" spans="1:12" x14ac:dyDescent="0.2">
      <c r="A212" s="48">
        <v>41981</v>
      </c>
      <c r="B212" s="19" t="s">
        <v>202</v>
      </c>
      <c r="C212" s="2" t="s">
        <v>203</v>
      </c>
      <c r="D212" s="48">
        <v>41649</v>
      </c>
      <c r="E212" s="4">
        <v>23.5</v>
      </c>
      <c r="F212" s="4">
        <v>9.1199999999999992</v>
      </c>
      <c r="G212" s="4">
        <v>2.3250000000000002</v>
      </c>
      <c r="H212" s="13">
        <f t="shared" si="6"/>
        <v>-0.51297872340425532</v>
      </c>
      <c r="I212" s="14">
        <f t="shared" si="7"/>
        <v>332</v>
      </c>
    </row>
    <row r="213" spans="1:12" x14ac:dyDescent="0.2">
      <c r="A213" s="48">
        <v>41981</v>
      </c>
      <c r="B213" s="19" t="s">
        <v>204</v>
      </c>
      <c r="C213" s="2" t="s">
        <v>205</v>
      </c>
      <c r="D213" s="48">
        <v>41796</v>
      </c>
      <c r="E213" s="4">
        <v>28.93</v>
      </c>
      <c r="F213" s="4">
        <v>13.24</v>
      </c>
      <c r="G213" s="4">
        <v>1.208</v>
      </c>
      <c r="H213" s="13">
        <f t="shared" si="6"/>
        <v>-0.50058762530245415</v>
      </c>
      <c r="I213" s="14">
        <f t="shared" si="7"/>
        <v>185</v>
      </c>
    </row>
    <row r="214" spans="1:12" x14ac:dyDescent="0.2">
      <c r="A214" s="48">
        <v>41981</v>
      </c>
      <c r="B214" s="19" t="s">
        <v>206</v>
      </c>
      <c r="C214" s="2" t="s">
        <v>207</v>
      </c>
      <c r="D214" s="48">
        <v>41890</v>
      </c>
      <c r="E214" s="4">
        <v>19.5</v>
      </c>
      <c r="F214" s="4">
        <v>11.2</v>
      </c>
      <c r="G214" s="4">
        <v>0.45</v>
      </c>
      <c r="H214" s="13">
        <f t="shared" si="6"/>
        <v>-0.40256410256410263</v>
      </c>
      <c r="I214" s="14">
        <f t="shared" si="7"/>
        <v>91</v>
      </c>
    </row>
    <row r="215" spans="1:12" x14ac:dyDescent="0.2">
      <c r="A215" s="48">
        <v>42004</v>
      </c>
      <c r="B215" s="19" t="s">
        <v>208</v>
      </c>
      <c r="C215" s="2" t="s">
        <v>209</v>
      </c>
      <c r="D215" s="48">
        <v>41820</v>
      </c>
      <c r="E215" s="4">
        <v>13.95</v>
      </c>
      <c r="F215" s="4">
        <v>10.45</v>
      </c>
      <c r="G215" s="4">
        <v>0.9</v>
      </c>
      <c r="H215" s="13">
        <f t="shared" si="6"/>
        <v>-0.18637992831541217</v>
      </c>
      <c r="I215" s="14">
        <f t="shared" si="7"/>
        <v>184</v>
      </c>
    </row>
    <row r="216" spans="1:12" s="8" customFormat="1" x14ac:dyDescent="0.2">
      <c r="A216" s="48">
        <v>42066</v>
      </c>
      <c r="B216" s="19" t="s">
        <v>210</v>
      </c>
      <c r="C216" s="2" t="s">
        <v>211</v>
      </c>
      <c r="D216" s="48">
        <v>41689</v>
      </c>
      <c r="E216" s="4">
        <v>18.96</v>
      </c>
      <c r="F216" s="4">
        <v>15.92</v>
      </c>
      <c r="G216" s="4">
        <v>2.5</v>
      </c>
      <c r="H216" s="13">
        <f t="shared" si="6"/>
        <v>-2.8481012658227802E-2</v>
      </c>
      <c r="I216" s="14">
        <f t="shared" si="7"/>
        <v>377</v>
      </c>
      <c r="J216" s="1"/>
      <c r="K216" s="1"/>
      <c r="L216" s="1"/>
    </row>
    <row r="217" spans="1:12" s="8" customFormat="1" x14ac:dyDescent="0.2">
      <c r="A217" s="48">
        <v>42131</v>
      </c>
      <c r="B217" s="19" t="s">
        <v>9</v>
      </c>
      <c r="C217" s="2" t="s">
        <v>262</v>
      </c>
      <c r="D217" s="48">
        <v>40970</v>
      </c>
      <c r="E217" s="4">
        <v>16.399999999999999</v>
      </c>
      <c r="F217" s="4">
        <v>11.42</v>
      </c>
      <c r="G217" s="4">
        <f>0.44+(0.443*11)</f>
        <v>5.3130000000000006</v>
      </c>
      <c r="H217" s="13">
        <f t="shared" ref="H217" si="8">((F217+G217)-E217)/E217</f>
        <v>2.030487804878061E-2</v>
      </c>
      <c r="I217" s="14">
        <f>A217-D217</f>
        <v>1161</v>
      </c>
      <c r="J217" s="1"/>
      <c r="K217" s="1"/>
      <c r="L217" s="1"/>
    </row>
    <row r="218" spans="1:12" s="8" customFormat="1" ht="30" x14ac:dyDescent="0.2">
      <c r="A218" s="48">
        <v>42146</v>
      </c>
      <c r="B218" s="19" t="s">
        <v>130</v>
      </c>
      <c r="C218" s="2" t="s">
        <v>131</v>
      </c>
      <c r="D218" s="51">
        <v>41744</v>
      </c>
      <c r="E218" s="22">
        <v>23</v>
      </c>
      <c r="F218" s="22">
        <v>24.61</v>
      </c>
      <c r="G218" s="23">
        <v>0.1</v>
      </c>
      <c r="H218" s="13">
        <f>((F218+G218)-E218)/E218</f>
        <v>7.4347826086956559E-2</v>
      </c>
      <c r="I218" s="14">
        <f>A218-D218</f>
        <v>402</v>
      </c>
      <c r="J218" s="1"/>
      <c r="K218" s="1"/>
      <c r="L218" s="1"/>
    </row>
    <row r="219" spans="1:12" s="8" customFormat="1" ht="45" x14ac:dyDescent="0.2">
      <c r="A219" s="49">
        <v>42164</v>
      </c>
      <c r="B219" s="39" t="s">
        <v>403</v>
      </c>
      <c r="C219" s="24" t="s">
        <v>404</v>
      </c>
      <c r="D219" s="52">
        <v>41498</v>
      </c>
      <c r="E219" s="25">
        <v>17.45</v>
      </c>
      <c r="F219" s="25">
        <v>16</v>
      </c>
      <c r="G219" s="22">
        <f>0.45*7</f>
        <v>3.15</v>
      </c>
      <c r="H219" s="26">
        <f t="shared" ref="H219:H226" si="9">((F219+G219)-E219)/E219</f>
        <v>9.7421203438395373E-2</v>
      </c>
      <c r="I219" s="27">
        <f t="shared" ref="I219:I229" si="10">A219-D219</f>
        <v>666</v>
      </c>
      <c r="J219" s="1"/>
      <c r="K219" s="1"/>
      <c r="L219" s="1"/>
    </row>
    <row r="220" spans="1:12" s="8" customFormat="1" ht="30" x14ac:dyDescent="0.2">
      <c r="A220" s="49">
        <v>42164</v>
      </c>
      <c r="B220" s="39" t="s">
        <v>405</v>
      </c>
      <c r="C220" s="24" t="s">
        <v>406</v>
      </c>
      <c r="D220" s="52">
        <v>41878</v>
      </c>
      <c r="E220" s="25">
        <v>23.21</v>
      </c>
      <c r="F220" s="25">
        <v>20.36</v>
      </c>
      <c r="G220" s="22">
        <f>(0.156*4)+0.599+(0.156*6)</f>
        <v>2.1589999999999998</v>
      </c>
      <c r="H220" s="26">
        <f t="shared" si="9"/>
        <v>-2.9771650150797177E-2</v>
      </c>
      <c r="I220" s="27">
        <f t="shared" si="10"/>
        <v>286</v>
      </c>
      <c r="J220" s="1"/>
      <c r="K220" s="1"/>
      <c r="L220" s="1"/>
    </row>
    <row r="221" spans="1:12" s="8" customFormat="1" x14ac:dyDescent="0.2">
      <c r="A221" s="49">
        <v>42164</v>
      </c>
      <c r="B221" s="39" t="s">
        <v>407</v>
      </c>
      <c r="C221" s="24" t="s">
        <v>408</v>
      </c>
      <c r="D221" s="52">
        <v>41950</v>
      </c>
      <c r="E221" s="25">
        <v>19.350000000000001</v>
      </c>
      <c r="F221" s="25">
        <v>15.6</v>
      </c>
      <c r="G221" s="22">
        <f>0.23*2</f>
        <v>0.46</v>
      </c>
      <c r="H221" s="26">
        <f t="shared" si="9"/>
        <v>-0.17002583979328179</v>
      </c>
      <c r="I221" s="27">
        <f t="shared" si="10"/>
        <v>214</v>
      </c>
      <c r="J221" s="1"/>
      <c r="K221" s="1"/>
      <c r="L221" s="1"/>
    </row>
    <row r="222" spans="1:12" s="8" customFormat="1" x14ac:dyDescent="0.2">
      <c r="A222" s="49">
        <v>42174</v>
      </c>
      <c r="B222" s="39" t="s">
        <v>261</v>
      </c>
      <c r="C222" s="24" t="s">
        <v>409</v>
      </c>
      <c r="D222" s="52">
        <v>41593</v>
      </c>
      <c r="E222" s="25">
        <v>8.7799999999999994</v>
      </c>
      <c r="F222" s="25">
        <v>7.42</v>
      </c>
      <c r="G222" s="22">
        <f>0.2*7</f>
        <v>1.4000000000000001</v>
      </c>
      <c r="H222" s="26">
        <f t="shared" si="9"/>
        <v>4.5558086560365521E-3</v>
      </c>
      <c r="I222" s="27">
        <f t="shared" si="10"/>
        <v>581</v>
      </c>
      <c r="J222" s="1"/>
      <c r="K222" s="1"/>
      <c r="L222" s="1"/>
    </row>
    <row r="223" spans="1:12" s="8" customFormat="1" x14ac:dyDescent="0.2">
      <c r="A223" s="49">
        <v>42195</v>
      </c>
      <c r="B223" s="39" t="s">
        <v>410</v>
      </c>
      <c r="C223" s="24" t="s">
        <v>411</v>
      </c>
      <c r="D223" s="52">
        <v>41946</v>
      </c>
      <c r="E223" s="25">
        <v>14.01</v>
      </c>
      <c r="F223" s="25">
        <v>9.8000000000000007</v>
      </c>
      <c r="G223" s="22">
        <f>0.18*7</f>
        <v>1.26</v>
      </c>
      <c r="H223" s="26">
        <f t="shared" si="9"/>
        <v>-0.21056388294075656</v>
      </c>
      <c r="I223" s="27">
        <f t="shared" si="10"/>
        <v>249</v>
      </c>
      <c r="J223" s="1"/>
      <c r="K223" s="1"/>
      <c r="L223" s="1"/>
    </row>
    <row r="224" spans="1:12" s="8" customFormat="1" x14ac:dyDescent="0.2">
      <c r="A224" s="48">
        <v>42198</v>
      </c>
      <c r="B224" s="19" t="s">
        <v>412</v>
      </c>
      <c r="C224" s="2" t="s">
        <v>413</v>
      </c>
      <c r="D224" s="48">
        <v>41158</v>
      </c>
      <c r="E224" s="22">
        <v>18.53</v>
      </c>
      <c r="F224" s="22">
        <v>3.9</v>
      </c>
      <c r="G224" s="22">
        <v>4.8</v>
      </c>
      <c r="H224" s="13">
        <f t="shared" si="9"/>
        <v>-0.53049109552077722</v>
      </c>
      <c r="I224" s="14">
        <f t="shared" si="10"/>
        <v>1040</v>
      </c>
      <c r="J224" s="1"/>
      <c r="K224" s="1"/>
      <c r="L224" s="1"/>
    </row>
    <row r="225" spans="1:15" ht="30" x14ac:dyDescent="0.2">
      <c r="A225" s="48">
        <v>42199</v>
      </c>
      <c r="B225" s="19" t="s">
        <v>414</v>
      </c>
      <c r="C225" s="2" t="s">
        <v>415</v>
      </c>
      <c r="D225" s="51">
        <v>41243</v>
      </c>
      <c r="E225" s="22">
        <v>18.72</v>
      </c>
      <c r="F225" s="22">
        <v>14.32</v>
      </c>
      <c r="G225" s="22">
        <v>5.38</v>
      </c>
      <c r="H225" s="13">
        <f t="shared" si="9"/>
        <v>5.235042735042738E-2</v>
      </c>
      <c r="I225" s="14">
        <f t="shared" si="10"/>
        <v>956</v>
      </c>
    </row>
    <row r="226" spans="1:15" x14ac:dyDescent="0.2">
      <c r="A226" s="48">
        <v>42200</v>
      </c>
      <c r="B226" s="19" t="s">
        <v>416</v>
      </c>
      <c r="C226" s="2" t="s">
        <v>417</v>
      </c>
      <c r="D226" s="51">
        <v>41575</v>
      </c>
      <c r="E226" s="22">
        <v>22.44</v>
      </c>
      <c r="F226" s="22">
        <v>28</v>
      </c>
      <c r="G226" s="22">
        <v>3.31</v>
      </c>
      <c r="H226" s="35">
        <f t="shared" si="9"/>
        <v>0.39527629233511574</v>
      </c>
      <c r="I226" s="14">
        <f t="shared" si="10"/>
        <v>625</v>
      </c>
    </row>
    <row r="227" spans="1:15" x14ac:dyDescent="0.2">
      <c r="A227" s="48">
        <v>42209</v>
      </c>
      <c r="B227" s="19" t="s">
        <v>418</v>
      </c>
      <c r="C227" s="2" t="s">
        <v>419</v>
      </c>
      <c r="D227" s="51">
        <v>41918</v>
      </c>
      <c r="E227" s="22">
        <v>20.8</v>
      </c>
      <c r="F227" s="22">
        <v>19.87</v>
      </c>
      <c r="G227" s="22">
        <f>0.566*2</f>
        <v>1.1319999999999999</v>
      </c>
      <c r="H227" s="29">
        <f t="shared" ref="H227:H231" si="11">(F227-E227+G227)/E227</f>
        <v>9.7115384615384694E-3</v>
      </c>
      <c r="I227" s="14">
        <f t="shared" si="10"/>
        <v>291</v>
      </c>
      <c r="K227" s="30"/>
      <c r="L227" s="30"/>
      <c r="M227" s="30"/>
      <c r="N227" s="30"/>
    </row>
    <row r="228" spans="1:15" ht="30" x14ac:dyDescent="0.2">
      <c r="A228" s="48">
        <v>42213</v>
      </c>
      <c r="B228" s="19" t="s">
        <v>422</v>
      </c>
      <c r="C228" s="2" t="s">
        <v>423</v>
      </c>
      <c r="D228" s="51">
        <v>42111</v>
      </c>
      <c r="E228" s="22">
        <v>14</v>
      </c>
      <c r="F228" s="22">
        <v>10.61</v>
      </c>
      <c r="G228" s="22">
        <v>0.35</v>
      </c>
      <c r="H228" s="35">
        <f t="shared" ref="H228" si="12">((F228+G228)-E228)/E228</f>
        <v>-0.21714285714285722</v>
      </c>
      <c r="I228" s="14">
        <f>A228-D228</f>
        <v>102</v>
      </c>
      <c r="J228" s="31"/>
      <c r="K228" s="15"/>
      <c r="L228" s="8"/>
      <c r="M228" s="22"/>
      <c r="N228" s="15"/>
    </row>
    <row r="229" spans="1:15" x14ac:dyDescent="0.2">
      <c r="A229" s="48">
        <v>42220</v>
      </c>
      <c r="B229" s="19" t="s">
        <v>25</v>
      </c>
      <c r="C229" s="2" t="s">
        <v>26</v>
      </c>
      <c r="D229" s="51">
        <v>41542</v>
      </c>
      <c r="E229" s="22">
        <v>12.28</v>
      </c>
      <c r="F229" s="22">
        <v>11.02</v>
      </c>
      <c r="G229" s="22">
        <v>0.62</v>
      </c>
      <c r="H229" s="29">
        <f t="shared" si="11"/>
        <v>-5.2117263843648197E-2</v>
      </c>
      <c r="I229" s="14">
        <f t="shared" si="10"/>
        <v>678</v>
      </c>
      <c r="J229" s="29"/>
      <c r="K229" s="30"/>
      <c r="L229" s="30"/>
      <c r="M229" s="30"/>
      <c r="N229" s="30"/>
    </row>
    <row r="230" spans="1:15" s="8" customFormat="1" x14ac:dyDescent="0.2">
      <c r="A230" s="48">
        <v>42227</v>
      </c>
      <c r="B230" s="19" t="s">
        <v>420</v>
      </c>
      <c r="C230" s="2" t="s">
        <v>421</v>
      </c>
      <c r="D230" s="51">
        <v>41766</v>
      </c>
      <c r="E230" s="22">
        <v>7.6</v>
      </c>
      <c r="F230" s="22">
        <v>6.67</v>
      </c>
      <c r="G230" s="22">
        <f>0.27*6</f>
        <v>1.62</v>
      </c>
      <c r="H230" s="29">
        <f t="shared" si="11"/>
        <v>9.0789473684210587E-2</v>
      </c>
      <c r="I230" s="14">
        <f>A230-D230</f>
        <v>461</v>
      </c>
      <c r="J230" s="31"/>
      <c r="K230" s="15"/>
    </row>
    <row r="231" spans="1:15" s="8" customFormat="1" ht="30" x14ac:dyDescent="0.2">
      <c r="A231" s="48">
        <v>42256</v>
      </c>
      <c r="B231" s="19" t="s">
        <v>424</v>
      </c>
      <c r="C231" s="2" t="s">
        <v>425</v>
      </c>
      <c r="D231" s="51">
        <v>41593</v>
      </c>
      <c r="E231" s="22">
        <v>8.64</v>
      </c>
      <c r="F231" s="22">
        <v>7.41</v>
      </c>
      <c r="G231" s="22">
        <v>0.48</v>
      </c>
      <c r="H231" s="29">
        <f t="shared" si="11"/>
        <v>-8.6805555555555608E-2</v>
      </c>
      <c r="I231" s="14">
        <f>A231-D231</f>
        <v>663</v>
      </c>
      <c r="J231" s="31"/>
      <c r="K231" s="15"/>
    </row>
    <row r="232" spans="1:15" customFormat="1" ht="30" x14ac:dyDescent="0.2">
      <c r="A232" s="48">
        <v>42290</v>
      </c>
      <c r="B232" s="19" t="s">
        <v>426</v>
      </c>
      <c r="C232" s="2" t="s">
        <v>427</v>
      </c>
      <c r="D232" s="51">
        <v>41586</v>
      </c>
      <c r="E232" s="22">
        <v>8.8699999999999992</v>
      </c>
      <c r="F232" s="22">
        <v>7.38</v>
      </c>
      <c r="G232" s="22">
        <f>(0.062*4)+(0.07*19)</f>
        <v>1.5780000000000001</v>
      </c>
      <c r="H232" s="35">
        <f t="shared" ref="H232:H236" si="13">((F232+G232)-E232)/E232</f>
        <v>9.9210822998873696E-3</v>
      </c>
      <c r="I232" s="14">
        <f t="shared" ref="I232:I236" si="14">A232-D232</f>
        <v>704</v>
      </c>
      <c r="K232" s="33"/>
      <c r="L232" s="34"/>
    </row>
    <row r="233" spans="1:15" customFormat="1" ht="30" x14ac:dyDescent="0.2">
      <c r="A233" s="48">
        <v>42290</v>
      </c>
      <c r="B233" s="19" t="s">
        <v>428</v>
      </c>
      <c r="C233" s="2" t="s">
        <v>429</v>
      </c>
      <c r="D233" s="51">
        <v>41996</v>
      </c>
      <c r="E233" s="22">
        <v>19</v>
      </c>
      <c r="F233" s="22">
        <v>18</v>
      </c>
      <c r="G233" s="22">
        <f>0.463*3</f>
        <v>1.389</v>
      </c>
      <c r="H233" s="35">
        <f t="shared" si="13"/>
        <v>2.0473684210526283E-2</v>
      </c>
      <c r="I233" s="14">
        <f t="shared" si="14"/>
        <v>294</v>
      </c>
      <c r="K233" s="32"/>
      <c r="L233" s="34"/>
    </row>
    <row r="234" spans="1:15" customFormat="1" ht="45" x14ac:dyDescent="0.2">
      <c r="A234" s="48">
        <v>42290</v>
      </c>
      <c r="B234" s="19" t="s">
        <v>430</v>
      </c>
      <c r="C234" s="2" t="s">
        <v>431</v>
      </c>
      <c r="D234" s="51">
        <v>42004</v>
      </c>
      <c r="E234" s="22">
        <v>22.5</v>
      </c>
      <c r="F234" s="22">
        <v>16.28</v>
      </c>
      <c r="G234" s="22">
        <f>0.005+0.9+0.154+0.242+0.489+0.005+0.209+0.523+0.024</f>
        <v>2.5510000000000002</v>
      </c>
      <c r="H234" s="35">
        <f t="shared" si="13"/>
        <v>-0.16306666666666653</v>
      </c>
      <c r="I234" s="14">
        <f t="shared" si="14"/>
        <v>286</v>
      </c>
      <c r="K234" s="33"/>
      <c r="L234" s="34"/>
    </row>
    <row r="235" spans="1:15" customFormat="1" x14ac:dyDescent="0.2">
      <c r="A235" s="48">
        <v>42290</v>
      </c>
      <c r="B235" s="19" t="s">
        <v>125</v>
      </c>
      <c r="C235" s="2" t="s">
        <v>126</v>
      </c>
      <c r="D235" s="51">
        <v>41876</v>
      </c>
      <c r="E235" s="22">
        <v>18.64</v>
      </c>
      <c r="F235" s="22">
        <v>12.45</v>
      </c>
      <c r="G235" s="22">
        <f>0.4*4</f>
        <v>1.6</v>
      </c>
      <c r="H235" s="35">
        <f t="shared" si="13"/>
        <v>-0.24624463519313314</v>
      </c>
      <c r="I235" s="14">
        <f t="shared" si="14"/>
        <v>414</v>
      </c>
      <c r="K235" s="33"/>
      <c r="L235" s="34"/>
    </row>
    <row r="236" spans="1:15" customFormat="1" ht="30" x14ac:dyDescent="0.2">
      <c r="A236" s="48">
        <v>42290</v>
      </c>
      <c r="B236" s="19" t="s">
        <v>432</v>
      </c>
      <c r="C236" s="2" t="s">
        <v>433</v>
      </c>
      <c r="D236" s="51">
        <v>41484</v>
      </c>
      <c r="E236" s="22">
        <v>14.24</v>
      </c>
      <c r="F236" s="22">
        <v>12.25</v>
      </c>
      <c r="G236" s="22">
        <f>0.087+0.088+0.087+(0.09*16)+(0.095*7)</f>
        <v>2.367</v>
      </c>
      <c r="H236" s="35">
        <f t="shared" si="13"/>
        <v>2.6474719101123641E-2</v>
      </c>
      <c r="I236" s="14">
        <f t="shared" si="14"/>
        <v>806</v>
      </c>
      <c r="K236" s="33"/>
      <c r="L236" s="34"/>
    </row>
    <row r="237" spans="1:15" s="8" customFormat="1" x14ac:dyDescent="0.2">
      <c r="A237" s="48">
        <v>42305</v>
      </c>
      <c r="B237" s="19" t="s">
        <v>27</v>
      </c>
      <c r="C237" s="2" t="s">
        <v>434</v>
      </c>
      <c r="D237" s="51">
        <v>42243</v>
      </c>
      <c r="E237" s="36">
        <v>19.25</v>
      </c>
      <c r="F237" s="36">
        <v>17.91</v>
      </c>
      <c r="G237" s="36">
        <f>0.2*2</f>
        <v>0.4</v>
      </c>
      <c r="H237" s="29">
        <f>(F237-E237+G237)/E237</f>
        <v>-4.8831168831168822E-2</v>
      </c>
      <c r="I237" s="37">
        <f>A237-D237</f>
        <v>62</v>
      </c>
      <c r="J237" s="1"/>
      <c r="K237" s="11"/>
      <c r="L237" s="11"/>
      <c r="M237" s="11"/>
      <c r="N237" s="11"/>
      <c r="O237" s="1"/>
    </row>
    <row r="238" spans="1:15" ht="30" x14ac:dyDescent="0.2">
      <c r="A238" s="48">
        <v>42313</v>
      </c>
      <c r="B238" s="19" t="s">
        <v>325</v>
      </c>
      <c r="C238" s="2" t="s">
        <v>435</v>
      </c>
      <c r="D238" s="51">
        <v>42243</v>
      </c>
      <c r="E238" s="36">
        <v>10.039999999999999</v>
      </c>
      <c r="F238" s="36">
        <v>9.7100000000000009</v>
      </c>
      <c r="G238" s="36">
        <v>0.3</v>
      </c>
      <c r="H238" s="29">
        <f>(F238-E238+G238)/E238</f>
        <v>-2.9880478087647719E-3</v>
      </c>
      <c r="I238" s="37">
        <f>A238-D238</f>
        <v>70</v>
      </c>
    </row>
    <row r="239" spans="1:15" x14ac:dyDescent="0.2">
      <c r="A239" s="48">
        <v>42339</v>
      </c>
      <c r="B239" s="19" t="s">
        <v>281</v>
      </c>
      <c r="C239" s="2" t="s">
        <v>436</v>
      </c>
      <c r="D239" s="51">
        <v>42192</v>
      </c>
      <c r="E239" s="36">
        <v>24.25</v>
      </c>
      <c r="F239" s="36">
        <v>27.2</v>
      </c>
      <c r="G239" s="38">
        <v>2.23</v>
      </c>
      <c r="H239" s="29">
        <f t="shared" ref="H239:H242" si="15">(F239-E239+G239)/E239</f>
        <v>0.21360824742268039</v>
      </c>
      <c r="I239" s="37">
        <f>A239-D239</f>
        <v>147</v>
      </c>
    </row>
    <row r="240" spans="1:15" x14ac:dyDescent="0.2">
      <c r="A240" s="48">
        <v>42355</v>
      </c>
      <c r="B240" s="19" t="s">
        <v>437</v>
      </c>
      <c r="C240" s="2" t="s">
        <v>438</v>
      </c>
      <c r="D240" s="51">
        <v>41165</v>
      </c>
      <c r="E240" s="36">
        <v>43</v>
      </c>
      <c r="F240" s="36">
        <v>10.19</v>
      </c>
      <c r="G240" s="36">
        <f>0.7*3</f>
        <v>2.0999999999999996</v>
      </c>
      <c r="H240" s="29">
        <f t="shared" si="15"/>
        <v>-0.71418604651162798</v>
      </c>
      <c r="I240" s="14">
        <f t="shared" ref="I240:I252" si="16">A240-D240</f>
        <v>1190</v>
      </c>
    </row>
    <row r="241" spans="1:18" x14ac:dyDescent="0.2">
      <c r="A241" s="48">
        <v>42374</v>
      </c>
      <c r="B241" s="19" t="s">
        <v>439</v>
      </c>
      <c r="C241" s="2" t="s">
        <v>440</v>
      </c>
      <c r="D241" s="51">
        <v>42209</v>
      </c>
      <c r="E241" s="36">
        <v>15.92</v>
      </c>
      <c r="F241" s="36">
        <v>13.67</v>
      </c>
      <c r="G241" s="36">
        <f>0.25*2</f>
        <v>0.5</v>
      </c>
      <c r="H241" s="29">
        <f t="shared" si="15"/>
        <v>-0.10992462311557789</v>
      </c>
      <c r="I241" s="14">
        <f t="shared" si="16"/>
        <v>165</v>
      </c>
    </row>
    <row r="242" spans="1:18" x14ac:dyDescent="0.2">
      <c r="A242" s="48">
        <v>42374</v>
      </c>
      <c r="B242" s="19" t="s">
        <v>441</v>
      </c>
      <c r="C242" s="2" t="s">
        <v>442</v>
      </c>
      <c r="D242" s="51">
        <v>42004</v>
      </c>
      <c r="E242" s="36">
        <v>16</v>
      </c>
      <c r="F242" s="36">
        <v>16.05</v>
      </c>
      <c r="G242" s="36">
        <f>0.25*4</f>
        <v>1</v>
      </c>
      <c r="H242" s="29">
        <f t="shared" si="15"/>
        <v>6.5625000000000044E-2</v>
      </c>
      <c r="I242" s="14">
        <f t="shared" si="16"/>
        <v>370</v>
      </c>
    </row>
    <row r="243" spans="1:18" s="45" customFormat="1" ht="30" x14ac:dyDescent="0.2">
      <c r="A243" s="48">
        <v>42419</v>
      </c>
      <c r="B243" s="19" t="s">
        <v>444</v>
      </c>
      <c r="C243" s="2" t="s">
        <v>445</v>
      </c>
      <c r="D243" s="51">
        <v>41978</v>
      </c>
      <c r="E243" s="36">
        <v>26.8</v>
      </c>
      <c r="F243" s="36">
        <v>10.34</v>
      </c>
      <c r="G243" s="36">
        <v>5.48</v>
      </c>
      <c r="H243" s="46">
        <f t="shared" ref="H243:H248" si="17">((F243+G243)-E243)/E243</f>
        <v>-0.40970149253731342</v>
      </c>
      <c r="I243" s="14">
        <f t="shared" si="16"/>
        <v>441</v>
      </c>
      <c r="J243" s="44"/>
      <c r="K243"/>
      <c r="L243" s="42"/>
      <c r="M243" s="42"/>
      <c r="N243" s="42"/>
      <c r="O243" s="43"/>
    </row>
    <row r="244" spans="1:18" customFormat="1" x14ac:dyDescent="0.2">
      <c r="A244" s="48">
        <v>42416</v>
      </c>
      <c r="B244" s="19" t="s">
        <v>446</v>
      </c>
      <c r="C244" s="2" t="s">
        <v>447</v>
      </c>
      <c r="D244" s="51">
        <v>42237</v>
      </c>
      <c r="E244" s="36">
        <v>23.1</v>
      </c>
      <c r="F244" s="36">
        <v>12.62</v>
      </c>
      <c r="G244" s="36">
        <v>0.98</v>
      </c>
      <c r="H244" s="46">
        <f t="shared" si="17"/>
        <v>-0.41125541125541132</v>
      </c>
      <c r="I244" s="14">
        <f t="shared" si="16"/>
        <v>179</v>
      </c>
      <c r="J244" s="44"/>
      <c r="K244" s="45"/>
      <c r="L244" s="42"/>
      <c r="M244" s="42"/>
      <c r="N244" s="42"/>
      <c r="O244" s="43"/>
    </row>
    <row r="245" spans="1:18" customFormat="1" x14ac:dyDescent="0.2">
      <c r="A245" s="48">
        <v>42480</v>
      </c>
      <c r="B245" s="19" t="s">
        <v>331</v>
      </c>
      <c r="C245" s="2" t="s">
        <v>332</v>
      </c>
      <c r="D245" s="51">
        <v>42409</v>
      </c>
      <c r="E245" s="36">
        <v>90.41</v>
      </c>
      <c r="F245" s="36">
        <v>98.89</v>
      </c>
      <c r="G245" s="36">
        <v>1.02</v>
      </c>
      <c r="H245" s="46">
        <f t="shared" si="17"/>
        <v>0.1050768720274306</v>
      </c>
      <c r="I245" s="14">
        <f t="shared" si="16"/>
        <v>71</v>
      </c>
      <c r="J245" s="44"/>
      <c r="K245" s="45"/>
      <c r="L245" s="42"/>
      <c r="M245" s="42"/>
      <c r="N245" s="42"/>
      <c r="O245" s="43"/>
    </row>
    <row r="246" spans="1:18" s="53" customFormat="1" ht="17.100000000000001" customHeight="1" x14ac:dyDescent="0.25">
      <c r="A246" s="58">
        <v>42507</v>
      </c>
      <c r="B246" s="19" t="s">
        <v>448</v>
      </c>
      <c r="C246" s="59" t="s">
        <v>449</v>
      </c>
      <c r="D246" s="60">
        <v>42367</v>
      </c>
      <c r="E246" s="61">
        <v>51.96</v>
      </c>
      <c r="F246" s="61">
        <v>62.43</v>
      </c>
      <c r="G246" s="61">
        <v>0.99</v>
      </c>
      <c r="H246" s="62">
        <f t="shared" si="17"/>
        <v>0.22055427251732104</v>
      </c>
      <c r="I246" s="14">
        <f t="shared" si="16"/>
        <v>140</v>
      </c>
      <c r="K246" s="55"/>
      <c r="L246" s="56"/>
      <c r="O246" s="57"/>
      <c r="P246" s="55"/>
      <c r="Q246" s="54"/>
      <c r="R246" s="54"/>
    </row>
    <row r="247" spans="1:18" s="53" customFormat="1" ht="17.100000000000001" customHeight="1" x14ac:dyDescent="0.25">
      <c r="A247" s="58">
        <v>42507</v>
      </c>
      <c r="B247" s="19" t="s">
        <v>93</v>
      </c>
      <c r="C247" s="59" t="s">
        <v>450</v>
      </c>
      <c r="D247" s="60">
        <v>42388</v>
      </c>
      <c r="E247" s="61">
        <v>33.69</v>
      </c>
      <c r="F247" s="61">
        <v>38.22</v>
      </c>
      <c r="G247" s="61">
        <v>0.38</v>
      </c>
      <c r="H247" s="62">
        <f t="shared" si="17"/>
        <v>0.14574057583852787</v>
      </c>
      <c r="I247" s="14">
        <f t="shared" si="16"/>
        <v>119</v>
      </c>
      <c r="K247" s="55"/>
      <c r="L247" s="56"/>
      <c r="O247" s="57"/>
      <c r="P247" s="55"/>
      <c r="Q247" s="54"/>
      <c r="R247" s="54"/>
    </row>
    <row r="248" spans="1:18" s="53" customFormat="1" ht="17.100000000000001" customHeight="1" x14ac:dyDescent="0.25">
      <c r="A248" s="58">
        <v>42549</v>
      </c>
      <c r="B248" s="19" t="s">
        <v>453</v>
      </c>
      <c r="C248" s="59" t="s">
        <v>454</v>
      </c>
      <c r="D248" s="60">
        <v>42306</v>
      </c>
      <c r="E248" s="61">
        <v>32.81</v>
      </c>
      <c r="F248" s="61">
        <v>34.46</v>
      </c>
      <c r="G248" s="61">
        <v>2.5499999999999998</v>
      </c>
      <c r="H248" s="62">
        <f t="shared" si="17"/>
        <v>0.12800975312404742</v>
      </c>
      <c r="I248" s="14">
        <f t="shared" si="16"/>
        <v>243</v>
      </c>
      <c r="J248" s="55"/>
      <c r="K248" s="63"/>
      <c r="O248" s="63"/>
      <c r="P248" s="55"/>
    </row>
    <row r="249" spans="1:18" s="53" customFormat="1" ht="17.100000000000001" customHeight="1" x14ac:dyDescent="0.25">
      <c r="A249" s="58">
        <v>42550</v>
      </c>
      <c r="B249" s="19" t="s">
        <v>451</v>
      </c>
      <c r="C249" s="59" t="s">
        <v>452</v>
      </c>
      <c r="D249" s="60">
        <v>42272</v>
      </c>
      <c r="E249" s="61">
        <v>24.7</v>
      </c>
      <c r="F249" s="61">
        <v>26.77</v>
      </c>
      <c r="G249" s="61">
        <v>2.0299999999999998</v>
      </c>
      <c r="H249" s="66">
        <f t="shared" ref="H249" si="18">(F249-E249+G249)/E249</f>
        <v>0.16599190283400808</v>
      </c>
      <c r="I249" s="14">
        <f t="shared" si="16"/>
        <v>278</v>
      </c>
      <c r="J249" s="55"/>
      <c r="N249" s="57"/>
      <c r="O249" s="57"/>
      <c r="P249" s="64"/>
    </row>
    <row r="250" spans="1:18" s="53" customFormat="1" ht="17.100000000000001" customHeight="1" x14ac:dyDescent="0.25">
      <c r="A250" s="58">
        <v>42552</v>
      </c>
      <c r="B250" s="19" t="s">
        <v>455</v>
      </c>
      <c r="C250" s="59" t="s">
        <v>456</v>
      </c>
      <c r="D250" s="60">
        <v>42444</v>
      </c>
      <c r="E250" s="61">
        <v>84.82</v>
      </c>
      <c r="F250" s="61">
        <v>100.5</v>
      </c>
      <c r="G250" s="61">
        <v>1.77</v>
      </c>
      <c r="H250" s="62">
        <f>((F250+G250)-E250)/E250</f>
        <v>0.20572978071209624</v>
      </c>
      <c r="I250" s="14">
        <f t="shared" si="16"/>
        <v>108</v>
      </c>
      <c r="J250" s="55"/>
      <c r="K250" s="65"/>
      <c r="O250" s="57"/>
      <c r="P250" s="55"/>
      <c r="Q250" s="54"/>
      <c r="R250" s="54"/>
    </row>
    <row r="251" spans="1:18" s="53" customFormat="1" ht="17.100000000000001" customHeight="1" x14ac:dyDescent="0.25">
      <c r="A251" s="58">
        <v>42592</v>
      </c>
      <c r="B251" s="19" t="s">
        <v>457</v>
      </c>
      <c r="C251" s="59" t="s">
        <v>460</v>
      </c>
      <c r="D251" s="60">
        <v>42310</v>
      </c>
      <c r="E251" s="61">
        <v>45.5</v>
      </c>
      <c r="F251" s="61">
        <v>42.42</v>
      </c>
      <c r="G251" s="61">
        <v>3.17</v>
      </c>
      <c r="H251" s="62">
        <f>((F251+G251)-E251)/E251</f>
        <v>1.978021978022053E-3</v>
      </c>
      <c r="I251" s="14">
        <f t="shared" si="16"/>
        <v>282</v>
      </c>
      <c r="J251" s="55"/>
      <c r="K251" s="65"/>
      <c r="O251" s="57"/>
      <c r="P251" s="55"/>
      <c r="Q251" s="54"/>
      <c r="R251" s="54"/>
    </row>
    <row r="252" spans="1:18" s="53" customFormat="1" ht="17.100000000000001" customHeight="1" x14ac:dyDescent="0.25">
      <c r="A252" s="58">
        <v>42606</v>
      </c>
      <c r="B252" s="19" t="s">
        <v>461</v>
      </c>
      <c r="C252" s="59" t="s">
        <v>462</v>
      </c>
      <c r="D252" s="60">
        <v>42391</v>
      </c>
      <c r="E252" s="61">
        <v>29.89</v>
      </c>
      <c r="F252" s="61">
        <v>45</v>
      </c>
      <c r="G252" s="61">
        <v>0.94</v>
      </c>
      <c r="H252" s="62">
        <f>((F252+G252)-E252)/E252</f>
        <v>0.53696888591502168</v>
      </c>
      <c r="I252" s="14">
        <f t="shared" si="16"/>
        <v>215</v>
      </c>
      <c r="J252" s="55"/>
      <c r="K252" s="65"/>
      <c r="O252" s="57"/>
      <c r="P252" s="55"/>
      <c r="Q252" s="54"/>
      <c r="R252" s="54"/>
    </row>
    <row r="253" spans="1:18" x14ac:dyDescent="0.2">
      <c r="A253" s="50"/>
      <c r="D253" s="51"/>
      <c r="E253" s="22"/>
      <c r="F253" s="22"/>
      <c r="G253" s="23"/>
      <c r="H253" s="28"/>
      <c r="I253" s="14"/>
    </row>
    <row r="254" spans="1:18" ht="31.5" x14ac:dyDescent="0.25">
      <c r="C254" s="18" t="s">
        <v>212</v>
      </c>
      <c r="H254" s="20">
        <f>AVERAGE(H4:H252)</f>
        <v>0.10011338748519676</v>
      </c>
    </row>
    <row r="257" spans="3:9" ht="31.5" x14ac:dyDescent="0.25">
      <c r="C257" s="18" t="s">
        <v>213</v>
      </c>
      <c r="I257" s="21">
        <f>AVERAGE(I4:I252)</f>
        <v>382.28915662650604</v>
      </c>
    </row>
  </sheetData>
  <phoneticPr fontId="1" type="noConversion"/>
  <pageMargins left="0.75" right="0.75" top="1" bottom="1" header="0.5" footer="0.5"/>
  <pageSetup paperSize="3" scale="59" orientation="portrait" horizontalDpi="4294967292" verticalDpi="4294967292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Eaglke Publishing,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Moniz</dc:creator>
  <cp:lastModifiedBy>Zack Hu</cp:lastModifiedBy>
  <cp:lastPrinted>2016-07-05T15:52:23Z</cp:lastPrinted>
  <dcterms:created xsi:type="dcterms:W3CDTF">2015-03-26T16:05:12Z</dcterms:created>
  <dcterms:modified xsi:type="dcterms:W3CDTF">2016-08-25T13:07:35Z</dcterms:modified>
</cp:coreProperties>
</file>