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oni\Desktop\Work\"/>
    </mc:Choice>
  </mc:AlternateContent>
  <xr:revisionPtr revIDLastSave="0" documentId="13_ncr:1_{F25B192B-70BE-4AA6-8950-8ECFEDB5C447}" xr6:coauthVersionLast="47" xr6:coauthVersionMax="47" xr10:uidLastSave="{00000000-0000-0000-0000-000000000000}"/>
  <bookViews>
    <workbookView xWindow="732" yWindow="732" windowWidth="13896" windowHeight="925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I23" i="1"/>
  <c r="I25" i="1"/>
  <c r="I26" i="1"/>
  <c r="I27" i="1"/>
  <c r="I28" i="1"/>
  <c r="I29" i="1" l="1"/>
  <c r="I30" i="1" l="1"/>
  <c r="I34" i="1"/>
  <c r="I35" i="1" l="1"/>
  <c r="I36" i="1" l="1"/>
  <c r="H35" i="1"/>
  <c r="H36" i="1"/>
  <c r="H46" i="1"/>
  <c r="I46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G185" i="1"/>
  <c r="H185" i="1" s="1"/>
  <c r="I184" i="1"/>
  <c r="H184" i="1"/>
  <c r="I183" i="1"/>
  <c r="G183" i="1"/>
  <c r="H183" i="1" s="1"/>
  <c r="I182" i="1"/>
  <c r="G182" i="1"/>
  <c r="H182" i="1" s="1"/>
  <c r="I181" i="1"/>
  <c r="G181" i="1"/>
  <c r="H181" i="1" s="1"/>
  <c r="I180" i="1"/>
  <c r="G180" i="1"/>
  <c r="H180" i="1" s="1"/>
  <c r="I179" i="1"/>
  <c r="G179" i="1"/>
  <c r="H179" i="1" s="1"/>
  <c r="I178" i="1"/>
  <c r="H178" i="1"/>
  <c r="I177" i="1"/>
  <c r="H177" i="1"/>
  <c r="I176" i="1"/>
  <c r="H176" i="1"/>
  <c r="I175" i="1"/>
  <c r="G175" i="1"/>
  <c r="H175" i="1" s="1"/>
  <c r="I174" i="1"/>
  <c r="H174" i="1"/>
  <c r="I173" i="1"/>
  <c r="H173" i="1"/>
  <c r="I172" i="1"/>
  <c r="G172" i="1"/>
  <c r="H172" i="1" s="1"/>
  <c r="I171" i="1"/>
  <c r="H171" i="1"/>
  <c r="I170" i="1"/>
  <c r="G170" i="1"/>
  <c r="H170" i="1" s="1"/>
  <c r="I169" i="1"/>
  <c r="G169" i="1"/>
  <c r="H169" i="1" s="1"/>
  <c r="I168" i="1"/>
  <c r="G168" i="1"/>
  <c r="H168" i="1" s="1"/>
  <c r="I167" i="1"/>
  <c r="G167" i="1"/>
  <c r="H167" i="1" s="1"/>
  <c r="I166" i="1"/>
  <c r="G166" i="1"/>
  <c r="H166" i="1" s="1"/>
  <c r="I165" i="1"/>
  <c r="G165" i="1"/>
  <c r="H165" i="1" s="1"/>
  <c r="I164" i="1"/>
  <c r="H164" i="1"/>
  <c r="I163" i="1"/>
  <c r="H163" i="1"/>
  <c r="I162" i="1"/>
  <c r="G162" i="1"/>
  <c r="H162" i="1" s="1"/>
  <c r="I161" i="1"/>
  <c r="G161" i="1"/>
  <c r="H161" i="1" s="1"/>
  <c r="I160" i="1"/>
  <c r="G160" i="1"/>
  <c r="H160" i="1" s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G80" i="1"/>
  <c r="H80" i="1" s="1"/>
  <c r="I79" i="1"/>
  <c r="H79" i="1"/>
  <c r="I78" i="1"/>
  <c r="H78" i="1"/>
  <c r="I77" i="1"/>
  <c r="H77" i="1"/>
  <c r="I76" i="1"/>
  <c r="G76" i="1"/>
  <c r="H76" i="1" s="1"/>
  <c r="I75" i="1"/>
  <c r="G75" i="1"/>
  <c r="H75" i="1" s="1"/>
  <c r="I74" i="1"/>
  <c r="H74" i="1"/>
  <c r="I73" i="1"/>
  <c r="H73" i="1"/>
  <c r="I72" i="1"/>
  <c r="H72" i="1"/>
  <c r="I71" i="1"/>
  <c r="G71" i="1"/>
  <c r="H71" i="1" s="1"/>
  <c r="I70" i="1"/>
  <c r="G70" i="1"/>
  <c r="H70" i="1" s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G62" i="1"/>
  <c r="H62" i="1" s="1"/>
  <c r="I61" i="1"/>
  <c r="H61" i="1"/>
  <c r="I60" i="1"/>
  <c r="G60" i="1"/>
  <c r="H60" i="1" s="1"/>
  <c r="I59" i="1"/>
  <c r="H59" i="1"/>
  <c r="I58" i="1"/>
  <c r="H58" i="1"/>
  <c r="I57" i="1"/>
  <c r="H57" i="1"/>
  <c r="I56" i="1"/>
  <c r="H56" i="1"/>
  <c r="I55" i="1"/>
  <c r="G55" i="1"/>
  <c r="H55" i="1" s="1"/>
  <c r="I54" i="1"/>
  <c r="G54" i="1"/>
  <c r="H54" i="1" s="1"/>
  <c r="I53" i="1"/>
  <c r="H53" i="1"/>
  <c r="I52" i="1"/>
  <c r="G52" i="1"/>
  <c r="H52" i="1" s="1"/>
  <c r="I51" i="1"/>
  <c r="G51" i="1"/>
  <c r="H51" i="1" s="1"/>
  <c r="I50" i="1"/>
  <c r="H50" i="1"/>
  <c r="I49" i="1"/>
  <c r="H49" i="1"/>
  <c r="I48" i="1"/>
  <c r="I47" i="1"/>
  <c r="G47" i="1"/>
  <c r="H47" i="1" s="1"/>
  <c r="I45" i="1"/>
  <c r="G45" i="1"/>
  <c r="I44" i="1"/>
  <c r="H44" i="1"/>
  <c r="I43" i="1"/>
  <c r="G43" i="1"/>
  <c r="H43" i="1" s="1"/>
  <c r="I42" i="1"/>
  <c r="G42" i="1"/>
  <c r="H42" i="1" s="1"/>
  <c r="I41" i="1"/>
  <c r="G41" i="1"/>
  <c r="I40" i="1"/>
  <c r="G40" i="1"/>
  <c r="H40" i="1" s="1"/>
  <c r="I39" i="1"/>
  <c r="G39" i="1"/>
  <c r="H39" i="1" s="1"/>
  <c r="I38" i="1"/>
  <c r="H38" i="1"/>
  <c r="I37" i="1"/>
  <c r="G37" i="1"/>
  <c r="H37" i="1" s="1"/>
  <c r="F41" i="1"/>
  <c r="F48" i="1"/>
  <c r="F45" i="1"/>
  <c r="I403" i="1" l="1"/>
  <c r="H48" i="1"/>
  <c r="H41" i="1"/>
  <c r="H45" i="1"/>
  <c r="H400" i="1"/>
</calcChain>
</file>

<file path=xl/sharedStrings.xml><?xml version="1.0" encoding="utf-8"?>
<sst xmlns="http://schemas.openxmlformats.org/spreadsheetml/2006/main" count="800" uniqueCount="671">
  <si>
    <t>CLOSED POSITIONS</t>
  </si>
  <si>
    <t>Sell Date</t>
  </si>
  <si>
    <t>Symbol</t>
  </si>
  <si>
    <t>Stock</t>
  </si>
  <si>
    <t>Buy Date</t>
  </si>
  <si>
    <t>Buy Price</t>
  </si>
  <si>
    <t>Sell Price</t>
  </si>
  <si>
    <t>Dividends</t>
  </si>
  <si>
    <t>Return</t>
  </si>
  <si>
    <t>Days Held</t>
  </si>
  <si>
    <t>DOW</t>
  </si>
  <si>
    <t>Dow Inc.</t>
  </si>
  <si>
    <t>EVA</t>
  </si>
  <si>
    <t>Enviva Partners, LP</t>
  </si>
  <si>
    <t>QYLD</t>
  </si>
  <si>
    <t>Global X Nasdaq 100 Covered Call ETF</t>
  </si>
  <si>
    <t>GMRE</t>
  </si>
  <si>
    <t>Global Medical REIT</t>
  </si>
  <si>
    <t>AB</t>
  </si>
  <si>
    <t>AllianceBernstein Holding LP</t>
  </si>
  <si>
    <t>MPW</t>
  </si>
  <si>
    <t>Medical Properties Trust</t>
  </si>
  <si>
    <t>DUK</t>
  </si>
  <si>
    <t>Duke Energy</t>
  </si>
  <si>
    <t>SO</t>
  </si>
  <si>
    <t>Southern Energy</t>
  </si>
  <si>
    <t>STOR</t>
  </si>
  <si>
    <t>STORE Capital Corp.</t>
  </si>
  <si>
    <t>CVI</t>
  </si>
  <si>
    <t>CVR Energy</t>
  </si>
  <si>
    <t>D</t>
  </si>
  <si>
    <t>Dominion Energy</t>
  </si>
  <si>
    <t>HST</t>
  </si>
  <si>
    <t>Host Hotels &amp; Resorts</t>
  </si>
  <si>
    <t>WRK</t>
  </si>
  <si>
    <t>WestRock Co.</t>
  </si>
  <si>
    <t>WY</t>
  </si>
  <si>
    <t>Weyerhauser Co.</t>
  </si>
  <si>
    <t>NRZ</t>
  </si>
  <si>
    <t>New Residential Investment</t>
  </si>
  <si>
    <t>USAC</t>
  </si>
  <si>
    <t>USA Compression Partners LP</t>
  </si>
  <si>
    <t>TWO</t>
  </si>
  <si>
    <t>Two Harbors Investment Corp.</t>
  </si>
  <si>
    <t>FRA</t>
  </si>
  <si>
    <t>BlackRock Floating Rate Income Strategies Fund</t>
  </si>
  <si>
    <t>XLE</t>
  </si>
  <si>
    <t>SPDR Select Sector Energy ETF</t>
  </si>
  <si>
    <t>PPL</t>
  </si>
  <si>
    <t>PPL Corporation</t>
  </si>
  <si>
    <t>NEWT</t>
  </si>
  <si>
    <t>Newtek Business Services</t>
  </si>
  <si>
    <t>SDS</t>
  </si>
  <si>
    <t>ProShares UltraShort S&amp;P 500 ETF</t>
  </si>
  <si>
    <t>TPVG</t>
  </si>
  <si>
    <t>TriplePoint Venture Growth</t>
  </si>
  <si>
    <t>CQP</t>
  </si>
  <si>
    <t>Cheniere Energy Partners LP</t>
  </si>
  <si>
    <t>IEP</t>
  </si>
  <si>
    <t>Icahn Enterprises, L.P.</t>
  </si>
  <si>
    <t>ZF</t>
  </si>
  <si>
    <t>Virtus Total Return Fund</t>
  </si>
  <si>
    <t>BX</t>
  </si>
  <si>
    <t>The Blackstone Group L.P.</t>
  </si>
  <si>
    <t>BP</t>
  </si>
  <si>
    <t>BP plc</t>
  </si>
  <si>
    <t>OHI</t>
  </si>
  <si>
    <t>Omega Healthcare Investors</t>
  </si>
  <si>
    <t>HSBC</t>
  </si>
  <si>
    <t>HSBC Holding</t>
  </si>
  <si>
    <t>HMLP</t>
  </si>
  <si>
    <t>Hoegh LNG Partners LP</t>
  </si>
  <si>
    <t>AGNC</t>
  </si>
  <si>
    <t>AGNC Investment</t>
  </si>
  <si>
    <t>New Residential Investment Corp.</t>
  </si>
  <si>
    <t>MPLX</t>
  </si>
  <si>
    <t>MPLX LP</t>
  </si>
  <si>
    <t>THQ</t>
  </si>
  <si>
    <t>Tekla Heathcare Opportunities Fund</t>
  </si>
  <si>
    <t>DKL</t>
  </si>
  <si>
    <t>Delek Logistics Partners LP</t>
  </si>
  <si>
    <t>DMLP</t>
  </si>
  <si>
    <t>Dorchester Minerals L.P.</t>
  </si>
  <si>
    <t>STORE Capital</t>
  </si>
  <si>
    <t>EOS</t>
  </si>
  <si>
    <t>Eaton Vance Enhanced Equity Income Fund II</t>
  </si>
  <si>
    <t>PFLT</t>
  </si>
  <si>
    <t>PennantPark Floating Rate Capital Ltd.</t>
  </si>
  <si>
    <t>LGI</t>
  </si>
  <si>
    <t>Lazard Global Total Return and Income Fund</t>
  </si>
  <si>
    <t>RDS-B</t>
  </si>
  <si>
    <t>Royal Dutch Shell plc B shares</t>
  </si>
  <si>
    <t>TCPC</t>
  </si>
  <si>
    <t>TCP Capital Corp.</t>
  </si>
  <si>
    <t>AllianceBernstein L.P.</t>
  </si>
  <si>
    <t>QQQX</t>
  </si>
  <si>
    <t>Nuveen Nasdaq 100 Dynamic Overwrite ETF</t>
  </si>
  <si>
    <t>M</t>
  </si>
  <si>
    <t>Macy's</t>
  </si>
  <si>
    <t>GMLP</t>
  </si>
  <si>
    <t>Golar LNG Partners LP</t>
  </si>
  <si>
    <t>T</t>
  </si>
  <si>
    <t>AT&amp;T</t>
  </si>
  <si>
    <t>STK</t>
  </si>
  <si>
    <t>Columbia Seligman Premium Technology Growth Fund</t>
  </si>
  <si>
    <t>DIV</t>
  </si>
  <si>
    <t>Global X Super Dividend U.S. ETF</t>
  </si>
  <si>
    <t>FEI</t>
  </si>
  <si>
    <t>First Trust MLp &amp; Energy Income Fund</t>
  </si>
  <si>
    <t>ETP</t>
  </si>
  <si>
    <t>Energy Transfer Partners, L.P.</t>
  </si>
  <si>
    <t>NGL</t>
  </si>
  <si>
    <t>NGL Energy Partners, L.P.</t>
  </si>
  <si>
    <t>NCV</t>
  </si>
  <si>
    <t>AllianzGI Convertible &amp; Income Fund</t>
  </si>
  <si>
    <t>MGP</t>
  </si>
  <si>
    <t>MGM Growth Properties</t>
  </si>
  <si>
    <t>STAG</t>
  </si>
  <si>
    <t>STAG Industrial, Inc.</t>
  </si>
  <si>
    <t>ZTR</t>
  </si>
  <si>
    <t>Virtus Global Dividend &amp; Income Fund</t>
  </si>
  <si>
    <t>KIM</t>
  </si>
  <si>
    <t>Kimco Realty</t>
  </si>
  <si>
    <t>VRP</t>
  </si>
  <si>
    <t>PowerShares Variable Rate Preferred ETF</t>
  </si>
  <si>
    <t>MFA</t>
  </si>
  <si>
    <t>MFA Financial, Inc.</t>
  </si>
  <si>
    <t>ARLP</t>
  </si>
  <si>
    <t>Alliance Resource Partners L.P.</t>
  </si>
  <si>
    <t>PCI</t>
  </si>
  <si>
    <t>PIMCO Dynamic Credit &amp; Mortgage Income Fund</t>
  </si>
  <si>
    <t>INF</t>
  </si>
  <si>
    <t>Brookfield Global Listed Infrastructure Income Fund</t>
  </si>
  <si>
    <t>DVHL</t>
  </si>
  <si>
    <t>ETRACS Monthly Pay 2x Leveraged Diversified High Income ETN</t>
  </si>
  <si>
    <t>UTF</t>
  </si>
  <si>
    <t>Cohen &amp; Steers Infrastructure Fund</t>
  </si>
  <si>
    <t>CORR</t>
  </si>
  <si>
    <t>CorEnergy Infrastructure Trust</t>
  </si>
  <si>
    <t>DLNG</t>
  </si>
  <si>
    <t>Dynagas LNG Partners</t>
  </si>
  <si>
    <t>ARCX</t>
  </si>
  <si>
    <t>Arc Logistics Partners LP</t>
  </si>
  <si>
    <t>AMZA</t>
  </si>
  <si>
    <t>InfraCap MLP ETF</t>
  </si>
  <si>
    <t>FUN</t>
  </si>
  <si>
    <t>Cedar Fair, LP</t>
  </si>
  <si>
    <t>VLO</t>
  </si>
  <si>
    <t>Valero Energy</t>
  </si>
  <si>
    <t>HYZD</t>
  </si>
  <si>
    <t>WisdomTree Interest Rate Hedged High Yield Bond Fund </t>
  </si>
  <si>
    <t>AHH</t>
  </si>
  <si>
    <t>Armada Hoffler Properties</t>
  </si>
  <si>
    <t>APO</t>
  </si>
  <si>
    <t>Apollo Global Management, LLC</t>
  </si>
  <si>
    <t>STX</t>
  </si>
  <si>
    <t>Seagate Technology</t>
  </si>
  <si>
    <t>CCI</t>
  </si>
  <si>
    <t>Crown Castle International</t>
  </si>
  <si>
    <t>ARI</t>
  </si>
  <si>
    <t>Apollo Commerical Real Estate Finance, Inc.</t>
  </si>
  <si>
    <t>STWD</t>
  </si>
  <si>
    <t>Starwood Property Trust, Inc.</t>
  </si>
  <si>
    <t>FSIC</t>
  </si>
  <si>
    <t>FS Investment</t>
  </si>
  <si>
    <t>CCP</t>
  </si>
  <si>
    <t>Care Capital Properties, Inc.</t>
  </si>
  <si>
    <t>Recon Capital NASDAQ 100 Covered Call ETF</t>
  </si>
  <si>
    <t>SMHD</t>
  </si>
  <si>
    <t>ETRACS Monthly Pay 2x Leveraged U.S. Small Cap High Dividend ETN </t>
  </si>
  <si>
    <t>HSBC Holdings plc</t>
  </si>
  <si>
    <t>GSK</t>
  </si>
  <si>
    <t>GlaxoSmithKline plc</t>
  </si>
  <si>
    <t>FSFR</t>
  </si>
  <si>
    <t>Fifth Street Senior Floating Rate Corp</t>
  </si>
  <si>
    <t>CG</t>
  </si>
  <si>
    <t>The Carlyle Group LP</t>
  </si>
  <si>
    <t>NMFC</t>
  </si>
  <si>
    <t>New Mountain Finance</t>
  </si>
  <si>
    <t>NSA</t>
  </si>
  <si>
    <t>National Storage Affiliates</t>
  </si>
  <si>
    <t>DFT</t>
  </si>
  <si>
    <t>Dupont Fabros Technologies, Inc.</t>
  </si>
  <si>
    <t>Southern Company</t>
  </si>
  <si>
    <t>HASI</t>
  </si>
  <si>
    <t>Hannon Armstrong Sustainable Infrastructure Capital</t>
  </si>
  <si>
    <t>AT&amp;T, Inc.</t>
  </si>
  <si>
    <t>Energy Transfer Partners LP</t>
  </si>
  <si>
    <t>HQH</t>
  </si>
  <si>
    <t>Tekla Healthcare Investors</t>
  </si>
  <si>
    <t>EXG</t>
  </si>
  <si>
    <t>Eaton Vance Tax Managed Global Equity Income</t>
  </si>
  <si>
    <t>VZ</t>
  </si>
  <si>
    <t>Verizon Communications Inc.</t>
  </si>
  <si>
    <t>HYT</t>
  </si>
  <si>
    <t>Blackrock Corporate High Yield Fund, Inc.</t>
  </si>
  <si>
    <t>NLY</t>
  </si>
  <si>
    <t>Annaly Capital Management, Inc.</t>
  </si>
  <si>
    <t>RDS-A</t>
  </si>
  <si>
    <t>Royal Dutch Shell</t>
  </si>
  <si>
    <t>UAN</t>
  </si>
  <si>
    <t>CVR Partners L.P.</t>
  </si>
  <si>
    <t>SFL</t>
  </si>
  <si>
    <t>Ship Finance International Ltd</t>
  </si>
  <si>
    <t>DVYL</t>
  </si>
  <si>
    <t>ETRACS Monthly Pay 2x Lev. Dow Jones Select Dividend ETN</t>
  </si>
  <si>
    <t>TCP Capital</t>
  </si>
  <si>
    <t>MRCC</t>
  </si>
  <si>
    <t>Monroe Capital Corporation</t>
  </si>
  <si>
    <t>PSEC</t>
  </si>
  <si>
    <t>Prospect Capital Corporation</t>
  </si>
  <si>
    <t>Hannon Armstrong Sustainable Infrastructure Capital, Inc.</t>
  </si>
  <si>
    <t>LTC</t>
  </si>
  <si>
    <t>LTC Properties Inc.</t>
  </si>
  <si>
    <t>DuPont Fabros Technologies, Inc.</t>
  </si>
  <si>
    <t>HDLV</t>
  </si>
  <si>
    <t>ETRACS Monthly Pay 2x Lev. US High Dividend Low Volatility ETN</t>
  </si>
  <si>
    <t>DBL</t>
  </si>
  <si>
    <t>DoubleLine Opportunistic Credit</t>
  </si>
  <si>
    <t>WPZ</t>
  </si>
  <si>
    <t>Williams Partners LP</t>
  </si>
  <si>
    <t>O</t>
  </si>
  <si>
    <t>Realty Income Corporation</t>
  </si>
  <si>
    <t>PPL Inc.</t>
  </si>
  <si>
    <t>PM</t>
  </si>
  <si>
    <t>Philip Morris International</t>
  </si>
  <si>
    <t>CLMT</t>
  </si>
  <si>
    <t>Calumet Specialty Products Partners L.P.</t>
  </si>
  <si>
    <t>ALDW</t>
  </si>
  <si>
    <t>Alon USA Partners, LP</t>
  </si>
  <si>
    <t>FLY</t>
  </si>
  <si>
    <t>FLY Leasing Limited</t>
  </si>
  <si>
    <t>NYCB</t>
  </si>
  <si>
    <t>New York Community Bank</t>
  </si>
  <si>
    <t>TGP</t>
  </si>
  <si>
    <t>Teekay LNG Partners, L.P.</t>
  </si>
  <si>
    <t>NTI</t>
  </si>
  <si>
    <t>Northern Tier Energy LP</t>
  </si>
  <si>
    <t>American Capital Agency Corp.</t>
  </si>
  <si>
    <t>CHW</t>
  </si>
  <si>
    <t>Calamos Global Dynamic Income Fund</t>
  </si>
  <si>
    <t>LMLP</t>
  </si>
  <si>
    <t>ETRACS Monthly Pay 2x Leveraged Wells Fargo MLP Ex-Energy ETN</t>
  </si>
  <si>
    <t>NRF</t>
  </si>
  <si>
    <t>NorthStar Realty Finance</t>
  </si>
  <si>
    <t>PennantPark Floating Rate Capital</t>
  </si>
  <si>
    <t>GPM</t>
  </si>
  <si>
    <t>Guggenheim Enhanced Equity Income Fund</t>
  </si>
  <si>
    <t>NYMT</t>
  </si>
  <si>
    <t>New York Mortgage Trust</t>
  </si>
  <si>
    <t>CMO</t>
  </si>
  <si>
    <t>Capstead Mortgage</t>
  </si>
  <si>
    <t>HRZN</t>
  </si>
  <si>
    <t>Horizon Technology Finance Corporation</t>
  </si>
  <si>
    <t>MXF</t>
  </si>
  <si>
    <t>Mexico Fund</t>
  </si>
  <si>
    <t>AllianceBernstein Holding L.P.</t>
  </si>
  <si>
    <t>MEMP</t>
  </si>
  <si>
    <t>Memorial Production Partners L.P.</t>
  </si>
  <si>
    <t>BBEP</t>
  </si>
  <si>
    <t>BreitBurn Energy Partners</t>
  </si>
  <si>
    <t>ORC</t>
  </si>
  <si>
    <t>Orchid Island Capital</t>
  </si>
  <si>
    <t>AINV</t>
  </si>
  <si>
    <t>Apollo Investment</t>
  </si>
  <si>
    <t>NFJ</t>
  </si>
  <si>
    <t>AllianzGlobal NFJ Dividend, Interest and Premium Strategy Fund</t>
  </si>
  <si>
    <t>PIMCO Dynamic Credit Income Fund</t>
  </si>
  <si>
    <t>SNR</t>
  </si>
  <si>
    <t>New Senior Investment Group</t>
  </si>
  <si>
    <t>CQH</t>
  </si>
  <si>
    <t>Cheniere Energy Partners L.P. Holdings</t>
  </si>
  <si>
    <t>NMM</t>
  </si>
  <si>
    <t>Navios Maritime Partners LP</t>
  </si>
  <si>
    <t>OXLC</t>
  </si>
  <si>
    <t>Oxford Lane Capital</t>
  </si>
  <si>
    <t>JMI</t>
  </si>
  <si>
    <t>JAVELIN Mortgage Investment</t>
  </si>
  <si>
    <t>LINE</t>
  </si>
  <si>
    <t>Linn Energy</t>
  </si>
  <si>
    <t>NSLP</t>
  </si>
  <si>
    <t>New Source Energy Partners L.P.</t>
  </si>
  <si>
    <t>LNCO</t>
  </si>
  <si>
    <t>LinnCo</t>
  </si>
  <si>
    <t>NAO</t>
  </si>
  <si>
    <t>Nordic American Offshore</t>
  </si>
  <si>
    <t>CELP</t>
  </si>
  <si>
    <t>Cypress Energy Partners L.P.</t>
  </si>
  <si>
    <t>MLPL</t>
  </si>
  <si>
    <t>ETRACS 2x Lev. Long Alerian MLP Infra. ETN</t>
  </si>
  <si>
    <t>NCT</t>
  </si>
  <si>
    <t>Newcastle Investment</t>
  </si>
  <si>
    <t>OAK</t>
  </si>
  <si>
    <t>Oaktree Capital</t>
  </si>
  <si>
    <t>GGN</t>
  </si>
  <si>
    <t>GAMCO Global Gold Natural Resources &amp; Income Trust</t>
  </si>
  <si>
    <t>SAN</t>
  </si>
  <si>
    <t>Banco Santander S.A.</t>
  </si>
  <si>
    <t>SPXS</t>
  </si>
  <si>
    <t>Direxion S&amp;P 500 Bear 3X Shares</t>
  </si>
  <si>
    <t>BDCL</t>
  </si>
  <si>
    <t>E-TRACS 2x Leveraged Long Wells Fargo Business Development Company ETN</t>
  </si>
  <si>
    <t>GLDI</t>
  </si>
  <si>
    <t>Credit Suisse Gold Shares Covered Call ETN</t>
  </si>
  <si>
    <t>BGH</t>
  </si>
  <si>
    <t>Babson Capital Global Short Duration High Yield Fund</t>
  </si>
  <si>
    <t>SDRL</t>
  </si>
  <si>
    <t>Seadrill</t>
  </si>
  <si>
    <t>Prospect Capital</t>
  </si>
  <si>
    <t>PDH</t>
  </si>
  <si>
    <t>PetroLogistics LP</t>
  </si>
  <si>
    <t>BGCP</t>
  </si>
  <si>
    <t>BGC Partners</t>
  </si>
  <si>
    <t>MFCSF</t>
  </si>
  <si>
    <t>Medical Facilities Corp.</t>
  </si>
  <si>
    <t>NKA</t>
  </si>
  <si>
    <t>Niska Gas Storage Partners</t>
  </si>
  <si>
    <t>Cheniere Energy Partners L.P.</t>
  </si>
  <si>
    <t>WHF</t>
  </si>
  <si>
    <t>WhiteHorse Finance</t>
  </si>
  <si>
    <t>HTGC</t>
  </si>
  <si>
    <t>Hercules Technology Growth Capital</t>
  </si>
  <si>
    <t>EMES</t>
  </si>
  <si>
    <t>Emerge Energy Services L.P.</t>
  </si>
  <si>
    <t>IAF</t>
  </si>
  <si>
    <t>Aberdeen Australia Equity Fund</t>
  </si>
  <si>
    <t>BWP</t>
  </si>
  <si>
    <t>Boardwalk Pipeline Partners L.P.</t>
  </si>
  <si>
    <t>FSC</t>
  </si>
  <si>
    <t>Fifth Street Finance</t>
  </si>
  <si>
    <t>CVRR</t>
  </si>
  <si>
    <t>CVR Refining LP</t>
  </si>
  <si>
    <t>Blackstone Group</t>
  </si>
  <si>
    <t>Northern Tier Energy L.P.</t>
  </si>
  <si>
    <t>JRO</t>
  </si>
  <si>
    <t>Nuveen Floating Rate Income Op</t>
  </si>
  <si>
    <t>Apollo Commercial Real Estate</t>
  </si>
  <si>
    <t>CVR Partners LP</t>
  </si>
  <si>
    <t>KCAP</t>
  </si>
  <si>
    <t>KCAP Financial</t>
  </si>
  <si>
    <t>SLRC</t>
  </si>
  <si>
    <t>Solar Capital Ltd.</t>
  </si>
  <si>
    <t>DHY</t>
  </si>
  <si>
    <t>Credit Suisse High Yield Bond Fund</t>
  </si>
  <si>
    <t>FTF</t>
  </si>
  <si>
    <t>Franklin Templeton Limited Duration Income Trust</t>
  </si>
  <si>
    <t>HIX</t>
  </si>
  <si>
    <t>Western Asset High Income Fund</t>
  </si>
  <si>
    <t>Two Harbors Investment</t>
  </si>
  <si>
    <t>TZA</t>
  </si>
  <si>
    <t>Direxion Daily Small Cap Bear 3X Shares</t>
  </si>
  <si>
    <t>LRE</t>
  </si>
  <si>
    <t>LRR Energy Partners L.P.</t>
  </si>
  <si>
    <t>LEO</t>
  </si>
  <si>
    <t>Dreyfus Strategic Municipals</t>
  </si>
  <si>
    <t>NIO</t>
  </si>
  <si>
    <t>Nuveen Insured Municipal Opportunity Fund</t>
  </si>
  <si>
    <t>ATAX</t>
  </si>
  <si>
    <t>America First Tax Exempt Investors L.P.</t>
  </si>
  <si>
    <t>RNF</t>
  </si>
  <si>
    <t>Rentech Nitrogen Partners L.P.</t>
  </si>
  <si>
    <t>TCAP</t>
  </si>
  <si>
    <t>Triangle Capital Corporation</t>
  </si>
  <si>
    <t>FAX</t>
  </si>
  <si>
    <t>Aberdeen Asia-Pacific Income Fund</t>
  </si>
  <si>
    <t>SNH</t>
  </si>
  <si>
    <t>Senior Housing Properties Trust</t>
  </si>
  <si>
    <t>CHKR</t>
  </si>
  <si>
    <t>Chesapeake Granite Wash Trust</t>
  </si>
  <si>
    <t>ARR</t>
  </si>
  <si>
    <t>ARMOUR Residential REIT</t>
  </si>
  <si>
    <t>Gamco Global Gold, Natural Resources and Income Trust</t>
  </si>
  <si>
    <t>PER</t>
  </si>
  <si>
    <t>SandRidge Permian Trust</t>
  </si>
  <si>
    <t>ETRACS 2XMonthly Leveraged Long Alerian MLP Infrastructure Index</t>
  </si>
  <si>
    <t>G</t>
  </si>
  <si>
    <t>Genpact Ltd.</t>
  </si>
  <si>
    <t>Horizon Technology Finance</t>
  </si>
  <si>
    <t>SDT</t>
  </si>
  <si>
    <t>SandRidge Mississippian Trust</t>
  </si>
  <si>
    <t>PMT</t>
  </si>
  <si>
    <t>PennyMac Mortgage Investment Trust</t>
  </si>
  <si>
    <t>PPL Corp.</t>
  </si>
  <si>
    <t>NYB</t>
  </si>
  <si>
    <t>New York Community Bancorp</t>
  </si>
  <si>
    <t>Dominion Resources</t>
  </si>
  <si>
    <t>CH</t>
  </si>
  <si>
    <t>Aberdeen Chile Fund</t>
  </si>
  <si>
    <t>Newcastle Investment Corp.</t>
  </si>
  <si>
    <t>DHF</t>
  </si>
  <si>
    <t>Dreyfus High Yield Strategies Fund</t>
  </si>
  <si>
    <t>GlaxoSmithKline PLC</t>
  </si>
  <si>
    <t>American Capital Agency</t>
  </si>
  <si>
    <t>EAD</t>
  </si>
  <si>
    <t>Wells Fargo Advantage Income Opportunities Fund</t>
  </si>
  <si>
    <t>SRV</t>
  </si>
  <si>
    <t>Cushing MLP Total Return Fund</t>
  </si>
  <si>
    <t>LO</t>
  </si>
  <si>
    <t>Lorillard Inc.</t>
  </si>
  <si>
    <t>ZB.P.E</t>
  </si>
  <si>
    <t>11% Zions Bancorp Preferred E</t>
  </si>
  <si>
    <t>MSB</t>
  </si>
  <si>
    <t>Mesabi Trust</t>
  </si>
  <si>
    <t>Duke Power</t>
  </si>
  <si>
    <t>CHL</t>
  </si>
  <si>
    <t>China Mobile</t>
  </si>
  <si>
    <t>EXC</t>
  </si>
  <si>
    <t>Exelon</t>
  </si>
  <si>
    <t>UN</t>
  </si>
  <si>
    <t>Unilever N.V.</t>
  </si>
  <si>
    <t>AEP</t>
  </si>
  <si>
    <t>American Electric Power</t>
  </si>
  <si>
    <t>SCCO</t>
  </si>
  <si>
    <t>Southern Copper Corp.</t>
  </si>
  <si>
    <t>PHT</t>
  </si>
  <si>
    <t>Pioneer High Income Trust</t>
  </si>
  <si>
    <t>TNH</t>
  </si>
  <si>
    <t>Terra Nitrogen L.P.</t>
  </si>
  <si>
    <t>PVD</t>
  </si>
  <si>
    <t>A.F.P. Providia S.A.</t>
  </si>
  <si>
    <t>LLY</t>
  </si>
  <si>
    <t>Eli Lilly &amp; Co.</t>
  </si>
  <si>
    <t>Gabelli Gold Natural Resources &amp; Income Trust</t>
  </si>
  <si>
    <t>VVR</t>
  </si>
  <si>
    <t>Invesco Van Kampen Senior Income Trust</t>
  </si>
  <si>
    <t>COR</t>
  </si>
  <si>
    <t>CoreSite Realty</t>
  </si>
  <si>
    <t>CPL</t>
  </si>
  <si>
    <t>CPL Energia S.A.</t>
  </si>
  <si>
    <t>JGT</t>
  </si>
  <si>
    <t>Nuveen Multi-Currency Short Term Government Income Fund</t>
  </si>
  <si>
    <t>SPXU</t>
  </si>
  <si>
    <t>ProShares UltraPro Short S&amp;P 500</t>
  </si>
  <si>
    <t>RHHBY</t>
  </si>
  <si>
    <t>Roche Holding AG</t>
  </si>
  <si>
    <t>IAE</t>
  </si>
  <si>
    <t>ING Asia Pacifc High Dividend Equity Income Fund</t>
  </si>
  <si>
    <t>BOE</t>
  </si>
  <si>
    <t>BlackRock Global Opportunities Equity Trust</t>
  </si>
  <si>
    <t>PDLI</t>
  </si>
  <si>
    <t>PDL BioPharma</t>
  </si>
  <si>
    <t>DPO</t>
  </si>
  <si>
    <t>Dow 30 Enhanced Premium &amp; Income Fund</t>
  </si>
  <si>
    <t>PVR</t>
  </si>
  <si>
    <t>Penn Virginia Resource Partners</t>
  </si>
  <si>
    <t>TOO</t>
  </si>
  <si>
    <t>Teekay Offshore Partners, L.P.</t>
  </si>
  <si>
    <t>GDX</t>
  </si>
  <si>
    <t>Market Vectors Gold Miners ETF</t>
  </si>
  <si>
    <t>@SPXU 110917C00014000</t>
  </si>
  <si>
    <t>SPXU September $14 Calls</t>
  </si>
  <si>
    <t>PRGN</t>
  </si>
  <si>
    <t>Paragon Shipping</t>
  </si>
  <si>
    <t>IRR</t>
  </si>
  <si>
    <t>ING Risk Managed Natural Resources Fund</t>
  </si>
  <si>
    <t>PSE</t>
  </si>
  <si>
    <t>Pioneer Southwest Energy Partners LP</t>
  </si>
  <si>
    <t>Ship Finance</t>
  </si>
  <si>
    <t>BlackStone Group</t>
  </si>
  <si>
    <t>OZM</t>
  </si>
  <si>
    <t>Och-Ziff Capital Management Group LLC</t>
  </si>
  <si>
    <t>Navios Maritime Partners, L.P.</t>
  </si>
  <si>
    <t>CIM</t>
  </si>
  <si>
    <t>Chimera Investment Corp.</t>
  </si>
  <si>
    <t>YLWPF</t>
  </si>
  <si>
    <t>Yellow Media</t>
  </si>
  <si>
    <t>CTL</t>
  </si>
  <si>
    <t>CenturyLink</t>
  </si>
  <si>
    <t>TNK</t>
  </si>
  <si>
    <t>Teekay Tankers</t>
  </si>
  <si>
    <t>Cheniere Energy Partners, L.P.</t>
  </si>
  <si>
    <t>BKCC</t>
  </si>
  <si>
    <t>BlackRock Kelso Capital</t>
  </si>
  <si>
    <t>WHX</t>
  </si>
  <si>
    <t>Whiting USA Trust</t>
  </si>
  <si>
    <t>NRGY</t>
  </si>
  <si>
    <t>Inergy L.P.</t>
  </si>
  <si>
    <t>FRO</t>
  </si>
  <si>
    <t>Frontline Ltd.</t>
  </si>
  <si>
    <t>Alliance Resource Partners LP</t>
  </si>
  <si>
    <t>AMJ</t>
  </si>
  <si>
    <t>JPMorgan Alerian MLP Index ETN</t>
  </si>
  <si>
    <t>JNK</t>
  </si>
  <si>
    <t>SPDR Barclays Capital High Yield Bond ETF</t>
  </si>
  <si>
    <t>LINN Energy LLC</t>
  </si>
  <si>
    <t>ProShares Ultra Short S&amp;P 500 ETF</t>
  </si>
  <si>
    <t>DD</t>
  </si>
  <si>
    <t>DuPont Cos.</t>
  </si>
  <si>
    <t>British Petroleum</t>
  </si>
  <si>
    <t>NFYIF</t>
  </si>
  <si>
    <t>New Flyer Industries</t>
  </si>
  <si>
    <t>KMP</t>
  </si>
  <si>
    <t>Kinder Morgan Energy Partners, L.P.</t>
  </si>
  <si>
    <t>KMR</t>
  </si>
  <si>
    <t>Kinder Morgan Management, LLC</t>
  </si>
  <si>
    <t>DUC</t>
  </si>
  <si>
    <t>Duff &amp; Phelps Utility &amp; Corporate Bond Trust</t>
  </si>
  <si>
    <t>Verizon</t>
  </si>
  <si>
    <t>Nasdaq Premium Income &amp; Growth Fund</t>
  </si>
  <si>
    <t>Annaly Capital Management</t>
  </si>
  <si>
    <t>RCC</t>
  </si>
  <si>
    <t>Small Cap Premium &amp; Dividend Income Fund</t>
  </si>
  <si>
    <t>ATLIF</t>
  </si>
  <si>
    <t>Atlantic Power Corp.</t>
  </si>
  <si>
    <t>HTS</t>
  </si>
  <si>
    <t>Hatteras Financial</t>
  </si>
  <si>
    <t>Penn Virginia Resource Partners, L.P.</t>
  </si>
  <si>
    <t>TIP</t>
  </si>
  <si>
    <t>iShares Lehman TIPS Bond</t>
  </si>
  <si>
    <t>Terra Nitrogen Co.</t>
  </si>
  <si>
    <t>RAI</t>
  </si>
  <si>
    <t>Reynolds American</t>
  </si>
  <si>
    <t>HYG</t>
  </si>
  <si>
    <t>iShares iBoxx $ High Yield Corporate Bond Fund</t>
  </si>
  <si>
    <t>PVX</t>
  </si>
  <si>
    <t>Provident Energy Trust</t>
  </si>
  <si>
    <t>BEP</t>
  </si>
  <si>
    <t>S&amp;P 500 Covered Call Fund</t>
  </si>
  <si>
    <t>AOD</t>
  </si>
  <si>
    <t>Alpine Total Dynamic Dividend Fund</t>
  </si>
  <si>
    <t>LQD</t>
  </si>
  <si>
    <t>iShares iBoxx Investment Grade Corporate Bond Fund</t>
  </si>
  <si>
    <t>EDR</t>
  </si>
  <si>
    <t>Education Realty Trust</t>
  </si>
  <si>
    <t>PFF</t>
  </si>
  <si>
    <t>iShares U.S. Preferred Stock Index Fund</t>
  </si>
  <si>
    <t>BRP</t>
  </si>
  <si>
    <t>Brasil Telecom</t>
  </si>
  <si>
    <t>BGZ</t>
  </si>
  <si>
    <t>Direxion Large Cap 3X Bear Shares</t>
  </si>
  <si>
    <t>BTE</t>
  </si>
  <si>
    <t>Baytex Energy Trust</t>
  </si>
  <si>
    <t>AVN</t>
  </si>
  <si>
    <t>12% Apple STRIDES</t>
  </si>
  <si>
    <t>CII</t>
  </si>
  <si>
    <t>BlackRock Enhanced Capital and Income Fund</t>
  </si>
  <si>
    <t>ARCC</t>
  </si>
  <si>
    <t>Ares Capital Corporation</t>
  </si>
  <si>
    <t>IFN</t>
  </si>
  <si>
    <t>India Fund (The)</t>
  </si>
  <si>
    <t>Healthcare Investors Fund</t>
  </si>
  <si>
    <t>EOD</t>
  </si>
  <si>
    <t>Evergreen Global Dividend Opportunity Fund</t>
  </si>
  <si>
    <t>Gabelli Global Gold &amp; Natural Resources Fund</t>
  </si>
  <si>
    <t>ProShares Ultra Short S&amp;P 500</t>
  </si>
  <si>
    <t>CVP</t>
  </si>
  <si>
    <t>Centerplate</t>
  </si>
  <si>
    <t>Apollo Investment Corporation</t>
  </si>
  <si>
    <t>WIP</t>
  </si>
  <si>
    <t>SPDR DB International Government Inflation-Protected Bond ETF</t>
  </si>
  <si>
    <t>IPE</t>
  </si>
  <si>
    <t>SPDR Barclays Capital TIPS ETF</t>
  </si>
  <si>
    <t>DSX</t>
  </si>
  <si>
    <t>Diana Shipping</t>
  </si>
  <si>
    <t>Nicholas-Applegate Convertible and Income Fund</t>
  </si>
  <si>
    <t>CPFL Energia S.A.</t>
  </si>
  <si>
    <t>FDG</t>
  </si>
  <si>
    <t>Fording Canadian Coal Trust</t>
  </si>
  <si>
    <t>DHT</t>
  </si>
  <si>
    <t>Double Hull Tankers</t>
  </si>
  <si>
    <t>EGLE</t>
  </si>
  <si>
    <t>Eagle Bulk Shipping</t>
  </si>
  <si>
    <t>AHB</t>
  </si>
  <si>
    <t>12% Arch Coal SPARQS due Sept. 20, 2008</t>
  </si>
  <si>
    <t>AFN</t>
  </si>
  <si>
    <t>Alesco Financial Inc.</t>
  </si>
  <si>
    <t>CRZ</t>
  </si>
  <si>
    <t>Crystal River Capital</t>
  </si>
  <si>
    <t>DFR</t>
  </si>
  <si>
    <t>Deerfield Triarc Capital Corp.</t>
  </si>
  <si>
    <t>ASG</t>
  </si>
  <si>
    <t>Liberty All-Star Growth Fund</t>
  </si>
  <si>
    <t>FIREX</t>
  </si>
  <si>
    <t>Fidelity International Real Estate Fund</t>
  </si>
  <si>
    <t>USA</t>
  </si>
  <si>
    <t>Liberty All-Star Equity Fund</t>
  </si>
  <si>
    <t>PWE</t>
  </si>
  <si>
    <t>Penn West Energy Trust</t>
  </si>
  <si>
    <t>GLNG</t>
  </si>
  <si>
    <t>Golar LNG Ltd.</t>
  </si>
  <si>
    <t>HTE</t>
  </si>
  <si>
    <t>Harvest Energy Trust</t>
  </si>
  <si>
    <t>NAT</t>
  </si>
  <si>
    <t>Nordic American Tanker Shipping</t>
  </si>
  <si>
    <t>LCM</t>
  </si>
  <si>
    <t>Advent/Claymore Enhanced Growth and Income Fund</t>
  </si>
  <si>
    <t>BGF</t>
  </si>
  <si>
    <t>B&amp;G Foods</t>
  </si>
  <si>
    <t>TMA</t>
  </si>
  <si>
    <t>Thornburg Mortgage</t>
  </si>
  <si>
    <t>RAS</t>
  </si>
  <si>
    <t>RAIT Financial Trust</t>
  </si>
  <si>
    <t>Diana Shipping Inc.</t>
  </si>
  <si>
    <t>ESD</t>
  </si>
  <si>
    <t>Western Asset Emerging Markets Debt Fund</t>
  </si>
  <si>
    <t>PDS</t>
  </si>
  <si>
    <t>Precision Drilling Trust</t>
  </si>
  <si>
    <t>AGUNF</t>
  </si>
  <si>
    <t>Arctic Glacier Income Fund</t>
  </si>
  <si>
    <t>PSZMF</t>
  </si>
  <si>
    <t>Priszm Income Fund</t>
  </si>
  <si>
    <t>VCLDF</t>
  </si>
  <si>
    <t>VersaCold Income Fund</t>
  </si>
  <si>
    <t>ACAS</t>
  </si>
  <si>
    <t>American Capital Strategies Ltd.</t>
  </si>
  <si>
    <t>ONAV</t>
  </si>
  <si>
    <t>Omega Navigation Enterprises</t>
  </si>
  <si>
    <t>PYGYF</t>
  </si>
  <si>
    <t>Primary Energy Recycling</t>
  </si>
  <si>
    <t>KCPIF</t>
  </si>
  <si>
    <t>KCP Income Fund</t>
  </si>
  <si>
    <t>CNE</t>
  </si>
  <si>
    <t>Canetic Resources Trust</t>
  </si>
  <si>
    <t>FGP</t>
  </si>
  <si>
    <t>Ferrellgas Partners L.P.</t>
  </si>
  <si>
    <t>PWI</t>
  </si>
  <si>
    <t>PrimeWest Energy</t>
  </si>
  <si>
    <t>NEW</t>
  </si>
  <si>
    <t>New Century Financial</t>
  </si>
  <si>
    <t>AAV</t>
  </si>
  <si>
    <t>Advantage Energy Income Fund</t>
  </si>
  <si>
    <t>CHI</t>
  </si>
  <si>
    <t>Calamos Convertible Opp &amp; Inc Fund</t>
  </si>
  <si>
    <t>Average return on closed investments</t>
  </si>
  <si>
    <t>Average days held closed positions</t>
  </si>
  <si>
    <t>KHC</t>
  </si>
  <si>
    <t>Kraft Heinz Company</t>
  </si>
  <si>
    <t>BCSF</t>
  </si>
  <si>
    <t>Bain Capital Specialty Finance</t>
  </si>
  <si>
    <t>PFFL</t>
  </si>
  <si>
    <t>ETRACS Monthly Pay 2x Leveraged Preferred Stock ETN</t>
  </si>
  <si>
    <t>ACV</t>
  </si>
  <si>
    <t>AllianzGI Diversified Income &amp; Convertible Fund</t>
  </si>
  <si>
    <t>SKT</t>
  </si>
  <si>
    <t>Tanger Factory Outlet Centers Inc.</t>
  </si>
  <si>
    <t>SPHD</t>
  </si>
  <si>
    <t>Invesco S&amp;P 500 High Dividend Low Volatility ETF</t>
  </si>
  <si>
    <t>Apollo Investment Corp.</t>
  </si>
  <si>
    <t>STAG Industrial Inc.</t>
  </si>
  <si>
    <t>PRU</t>
  </si>
  <si>
    <t>Prudential Financial Inc.</t>
  </si>
  <si>
    <t>GNL</t>
  </si>
  <si>
    <t>Global Net Lease</t>
  </si>
  <si>
    <t>PFFR</t>
  </si>
  <si>
    <t>InfraCap REIT Preferred ETF</t>
  </si>
  <si>
    <t>CODI</t>
  </si>
  <si>
    <t>Compass Diversified Holdings</t>
  </si>
  <si>
    <t>PFFA</t>
  </si>
  <si>
    <t>Virtus InfraCap U.S. Preferred ETF</t>
  </si>
  <si>
    <t>SUN</t>
  </si>
  <si>
    <t>Sunoco LP</t>
  </si>
  <si>
    <t>Credit Suisse X-Links Gold Shares Covered Call ETF</t>
  </si>
  <si>
    <t>GLO</t>
  </si>
  <si>
    <t>Clough Global Opportunities Fund</t>
  </si>
  <si>
    <t>RYLD</t>
  </si>
  <si>
    <t>Global X Russell 2000 Covered Call ETF</t>
  </si>
  <si>
    <t>ZIM</t>
  </si>
  <si>
    <t>ZIM Integrated Shipping Services Inc.</t>
  </si>
  <si>
    <t>ABR</t>
  </si>
  <si>
    <t>Arbor Realty Trust</t>
  </si>
  <si>
    <t>ALTY</t>
  </si>
  <si>
    <t>Global X SuperDividend Alternative ETF</t>
  </si>
  <si>
    <t>BHP</t>
  </si>
  <si>
    <t>BHP Group PLC ADR</t>
  </si>
  <si>
    <t>RIO</t>
  </si>
  <si>
    <t>Rio Tinto PLC ADR</t>
  </si>
  <si>
    <t>Ares Capital</t>
  </si>
  <si>
    <t>MCN</t>
  </si>
  <si>
    <t>Madison Covered-Call &amp; Equity Strategy Fund</t>
  </si>
  <si>
    <t>AWP</t>
  </si>
  <si>
    <t>Aberdeen Global Premier Properties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</si>
</sst>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m/d/yy"/>
    <numFmt numFmtId="166" formatCode="\$#,##0.00"/>
  </numFmts>
  <fonts count="20" x14ac:knownFonts="1">
    <font>
      <sz val="10"/>
      <color rgb="FF000000"/>
      <name val="Verdana"/>
    </font>
    <font>
      <b/>
      <sz val="12"/>
      <name val="Verdana"/>
    </font>
    <font>
      <sz val="12"/>
      <name val="Verdana"/>
    </font>
    <font>
      <b/>
      <sz val="12"/>
      <name val="Arial"/>
    </font>
    <font>
      <sz val="12"/>
      <name val="Calibri"/>
    </font>
    <font>
      <sz val="10"/>
      <name val="Arial"/>
    </font>
    <font>
      <sz val="12"/>
      <name val="Arial"/>
    </font>
    <font>
      <sz val="12"/>
      <color rgb="FF000000"/>
      <name val="Calibri"/>
    </font>
    <font>
      <sz val="10"/>
      <name val="Verdana"/>
    </font>
    <font>
      <b/>
      <sz val="12"/>
      <name val="Calibri"/>
    </font>
    <font>
      <sz val="12"/>
      <color rgb="FF000000"/>
      <name val="Verdana"/>
    </font>
    <font>
      <sz val="12"/>
      <color rgb="FF7F7F7F"/>
      <name val="Calibri"/>
    </font>
    <font>
      <sz val="13"/>
      <name val="Calibri"/>
    </font>
    <font>
      <sz val="13"/>
      <name val="Verdana"/>
    </font>
    <font>
      <b/>
      <sz val="13"/>
      <name val="Calibri"/>
    </font>
    <font>
      <sz val="12"/>
      <color rgb="FF7F7F7F"/>
      <name val="Verdana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5" fillId="0" borderId="0" xfId="0" applyNumberFormat="1" applyFont="1" applyAlignment="1"/>
    <xf numFmtId="0" fontId="5" fillId="0" borderId="0" xfId="0" applyFont="1" applyAlignment="1"/>
    <xf numFmtId="166" fontId="5" fillId="0" borderId="0" xfId="0" applyNumberFormat="1" applyFont="1" applyAlignment="1"/>
    <xf numFmtId="1" fontId="5" fillId="0" borderId="0" xfId="0" applyNumberFormat="1" applyFont="1" applyAlignment="1"/>
    <xf numFmtId="14" fontId="5" fillId="0" borderId="0" xfId="0" applyNumberFormat="1" applyFont="1" applyAlignmen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166" fontId="4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right"/>
    </xf>
    <xf numFmtId="165" fontId="7" fillId="2" borderId="0" xfId="0" applyNumberFormat="1" applyFont="1" applyFill="1" applyAlignment="1"/>
    <xf numFmtId="0" fontId="8" fillId="0" borderId="0" xfId="0" applyFont="1"/>
    <xf numFmtId="14" fontId="4" fillId="0" borderId="0" xfId="0" applyNumberFormat="1" applyFont="1" applyAlignment="1">
      <alignment horizontal="right"/>
    </xf>
    <xf numFmtId="10" fontId="5" fillId="0" borderId="0" xfId="0" applyNumberFormat="1" applyFont="1" applyAlignment="1"/>
    <xf numFmtId="164" fontId="4" fillId="0" borderId="0" xfId="0" applyNumberFormat="1" applyFont="1" applyAlignment="1"/>
    <xf numFmtId="166" fontId="4" fillId="0" borderId="0" xfId="0" applyNumberFormat="1" applyFont="1" applyAlignment="1"/>
    <xf numFmtId="164" fontId="4" fillId="0" borderId="0" xfId="0" applyNumberFormat="1" applyFont="1" applyAlignment="1">
      <alignment horizontal="right"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/>
    <xf numFmtId="166" fontId="4" fillId="0" borderId="0" xfId="0" applyNumberFormat="1" applyFont="1" applyAlignment="1">
      <alignment horizontal="right"/>
    </xf>
    <xf numFmtId="165" fontId="7" fillId="0" borderId="0" xfId="0" applyNumberFormat="1" applyFont="1" applyAlignment="1"/>
    <xf numFmtId="1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5" fillId="0" borderId="1" xfId="0" applyNumberFormat="1" applyFont="1" applyBorder="1" applyAlignment="1"/>
    <xf numFmtId="0" fontId="5" fillId="0" borderId="1" xfId="0" applyFont="1" applyBorder="1" applyAlignment="1"/>
    <xf numFmtId="164" fontId="2" fillId="0" borderId="0" xfId="0" applyNumberFormat="1" applyFont="1" applyAlignment="1">
      <alignment horizontal="right"/>
    </xf>
    <xf numFmtId="0" fontId="2" fillId="0" borderId="0" xfId="0" applyFont="1" applyAlignment="1"/>
    <xf numFmtId="166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1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4" fontId="2" fillId="0" borderId="0" xfId="0" applyNumberFormat="1" applyFont="1" applyAlignment="1"/>
    <xf numFmtId="10" fontId="2" fillId="0" borderId="0" xfId="0" applyNumberFormat="1" applyFont="1"/>
    <xf numFmtId="10" fontId="4" fillId="0" borderId="0" xfId="0" applyNumberFormat="1" applyFont="1"/>
    <xf numFmtId="0" fontId="9" fillId="0" borderId="0" xfId="0" applyFont="1"/>
    <xf numFmtId="14" fontId="2" fillId="0" borderId="0" xfId="0" applyNumberFormat="1" applyFont="1" applyAlignment="1">
      <alignment horizontal="right"/>
    </xf>
    <xf numFmtId="0" fontId="10" fillId="0" borderId="0" xfId="0" applyFont="1"/>
    <xf numFmtId="164" fontId="2" fillId="0" borderId="0" xfId="0" applyNumberFormat="1" applyFont="1"/>
    <xf numFmtId="165" fontId="11" fillId="0" borderId="0" xfId="0" applyNumberFormat="1" applyFont="1"/>
    <xf numFmtId="166" fontId="4" fillId="0" borderId="0" xfId="0" applyNumberFormat="1" applyFont="1" applyAlignment="1">
      <alignment horizontal="right"/>
    </xf>
    <xf numFmtId="14" fontId="4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0" fontId="8" fillId="0" borderId="0" xfId="0" applyNumberFormat="1" applyFont="1"/>
    <xf numFmtId="166" fontId="2" fillId="0" borderId="0" xfId="0" applyNumberFormat="1" applyFont="1" applyAlignment="1">
      <alignment horizontal="right"/>
    </xf>
    <xf numFmtId="3" fontId="2" fillId="0" borderId="0" xfId="0" applyNumberFormat="1" applyFont="1"/>
    <xf numFmtId="165" fontId="2" fillId="0" borderId="0" xfId="0" applyNumberFormat="1" applyFont="1" applyAlignment="1">
      <alignment horizontal="right"/>
    </xf>
    <xf numFmtId="165" fontId="15" fillId="0" borderId="0" xfId="0" applyNumberFormat="1" applyFont="1"/>
    <xf numFmtId="164" fontId="4" fillId="0" borderId="0" xfId="0" applyNumberFormat="1" applyFont="1"/>
    <xf numFmtId="166" fontId="8" fillId="0" borderId="0" xfId="0" applyNumberFormat="1" applyFont="1"/>
    <xf numFmtId="3" fontId="8" fillId="0" borderId="0" xfId="0" applyNumberFormat="1" applyFont="1"/>
    <xf numFmtId="1" fontId="2" fillId="0" borderId="0" xfId="0" applyNumberFormat="1" applyFont="1"/>
    <xf numFmtId="0" fontId="6" fillId="0" borderId="0" xfId="0" applyFont="1" applyAlignment="1">
      <alignment horizontal="center" wrapText="1"/>
    </xf>
    <xf numFmtId="0" fontId="6" fillId="0" borderId="0" xfId="0" applyFont="1"/>
    <xf numFmtId="10" fontId="2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1" fontId="8" fillId="0" borderId="0" xfId="0" applyNumberFormat="1" applyFont="1"/>
    <xf numFmtId="164" fontId="8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1" fontId="3" fillId="0" borderId="0" xfId="0" applyNumberFormat="1" applyFont="1"/>
    <xf numFmtId="0" fontId="3" fillId="0" borderId="0" xfId="0" applyFont="1" applyAlignment="1">
      <alignment wrapText="1"/>
    </xf>
    <xf numFmtId="10" fontId="6" fillId="0" borderId="0" xfId="0" applyNumberFormat="1" applyFont="1" applyAlignment="1">
      <alignment horizontal="center" wrapText="1"/>
    </xf>
    <xf numFmtId="10" fontId="3" fillId="0" borderId="0" xfId="0" applyNumberFormat="1" applyFont="1"/>
    <xf numFmtId="3" fontId="3" fillId="0" borderId="0" xfId="0" applyNumberFormat="1" applyFont="1"/>
    <xf numFmtId="14" fontId="16" fillId="0" borderId="0" xfId="0" applyNumberFormat="1" applyFont="1" applyAlignment="1">
      <alignment horizontal="right" wrapText="1"/>
    </xf>
    <xf numFmtId="164" fontId="16" fillId="0" borderId="0" xfId="0" applyNumberFormat="1" applyFont="1" applyAlignment="1">
      <alignment horizontal="right" wrapText="1"/>
    </xf>
    <xf numFmtId="165" fontId="4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14" fontId="18" fillId="0" borderId="1" xfId="0" applyNumberFormat="1" applyFont="1" applyBorder="1" applyAlignment="1">
      <alignment horizontal="right" wrapText="1"/>
    </xf>
    <xf numFmtId="8" fontId="18" fillId="0" borderId="1" xfId="0" applyNumberFormat="1" applyFont="1" applyBorder="1" applyAlignment="1">
      <alignment horizontal="right" wrapText="1"/>
    </xf>
    <xf numFmtId="10" fontId="18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horizontal="right" wrapText="1"/>
    </xf>
    <xf numFmtId="0" fontId="0" fillId="0" borderId="1" xfId="0" applyFont="1" applyBorder="1" applyAlignment="1"/>
    <xf numFmtId="14" fontId="17" fillId="0" borderId="1" xfId="0" applyNumberFormat="1" applyFont="1" applyBorder="1" applyAlignment="1">
      <alignment horizontal="right" wrapText="1"/>
    </xf>
    <xf numFmtId="8" fontId="17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19" fillId="0" borderId="1" xfId="0" applyFont="1" applyBorder="1" applyAlignment="1">
      <alignment wrapText="1"/>
    </xf>
    <xf numFmtId="0" fontId="2" fillId="0" borderId="1" xfId="0" applyFont="1" applyBorder="1"/>
    <xf numFmtId="0" fontId="17" fillId="0" borderId="1" xfId="0" applyFont="1" applyBorder="1" applyAlignment="1">
      <alignment horizontal="center" wrapText="1"/>
    </xf>
    <xf numFmtId="3" fontId="18" fillId="0" borderId="1" xfId="0" applyNumberFormat="1" applyFont="1" applyBorder="1" applyAlignment="1">
      <alignment horizontal="right" wrapText="1"/>
    </xf>
    <xf numFmtId="0" fontId="18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75"/>
  <sheetViews>
    <sheetView tabSelected="1" topLeftCell="D1" workbookViewId="0">
      <pane ySplit="3" topLeftCell="A4" activePane="bottomLeft" state="frozen"/>
      <selection pane="bottomLeft" activeCell="J9" sqref="J9"/>
    </sheetView>
  </sheetViews>
  <sheetFormatPr defaultColWidth="14.47265625" defaultRowHeight="15" customHeight="1" x14ac:dyDescent="0.4"/>
  <cols>
    <col min="1" max="1" width="15.7109375" customWidth="1"/>
    <col min="2" max="2" width="10.5234375" customWidth="1"/>
    <col min="3" max="3" width="46.7109375" customWidth="1"/>
    <col min="4" max="4" width="14.09375" customWidth="1"/>
    <col min="5" max="5" width="19.47265625" customWidth="1"/>
    <col min="6" max="6" width="11.5234375" customWidth="1"/>
    <col min="7" max="7" width="12" customWidth="1"/>
    <col min="8" max="8" width="10.5234375" customWidth="1"/>
    <col min="9" max="9" width="12.47265625" customWidth="1"/>
    <col min="10" max="10" width="10.5234375" customWidth="1"/>
    <col min="11" max="11" width="12.5234375" customWidth="1"/>
    <col min="12" max="12" width="11.47265625" customWidth="1"/>
    <col min="13" max="13" width="10.5234375" customWidth="1"/>
    <col min="14" max="14" width="11.47265625" customWidth="1"/>
    <col min="15" max="30" width="10.5234375" customWidth="1"/>
  </cols>
  <sheetData>
    <row r="1" spans="1:44" ht="14.7" x14ac:dyDescent="0.45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44" ht="14.7" x14ac:dyDescent="0.45">
      <c r="A2" s="4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44" x14ac:dyDescent="0.5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44" x14ac:dyDescent="0.5">
      <c r="A4" s="6"/>
      <c r="B4" s="7"/>
      <c r="C4" s="8"/>
      <c r="D4" s="9"/>
      <c r="E4" s="10"/>
      <c r="F4" s="9"/>
      <c r="G4" s="9"/>
      <c r="H4" s="9"/>
      <c r="I4" s="10"/>
      <c r="J4" s="1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44" ht="15.6" x14ac:dyDescent="0.6">
      <c r="A5" s="107">
        <v>44684</v>
      </c>
      <c r="B5" s="99" t="s">
        <v>667</v>
      </c>
      <c r="C5" s="114" t="s">
        <v>668</v>
      </c>
      <c r="D5" s="101">
        <v>44082</v>
      </c>
      <c r="E5" s="102">
        <v>5.96</v>
      </c>
      <c r="F5" s="108">
        <v>7.35</v>
      </c>
      <c r="G5" s="102">
        <v>1.26</v>
      </c>
      <c r="H5" s="103">
        <v>0.4446</v>
      </c>
      <c r="I5" s="105">
        <v>602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44" ht="15.6" x14ac:dyDescent="0.6">
      <c r="A6" s="107">
        <v>44684</v>
      </c>
      <c r="B6" s="99" t="s">
        <v>669</v>
      </c>
      <c r="C6" s="100" t="s">
        <v>670</v>
      </c>
      <c r="D6" s="101">
        <v>44159</v>
      </c>
      <c r="E6" s="102">
        <v>5.13</v>
      </c>
      <c r="F6" s="108">
        <v>5.65</v>
      </c>
      <c r="G6" s="102">
        <v>0.68</v>
      </c>
      <c r="H6" s="103">
        <v>0.2339</v>
      </c>
      <c r="I6" s="105">
        <v>525</v>
      </c>
      <c r="J6" s="104"/>
      <c r="L6" s="104"/>
      <c r="M6" s="105">
        <v>1</v>
      </c>
      <c r="N6" s="105">
        <v>0</v>
      </c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</row>
    <row r="7" spans="1:44" ht="15.6" x14ac:dyDescent="0.6">
      <c r="A7" s="107">
        <v>44677</v>
      </c>
      <c r="B7" s="99" t="s">
        <v>536</v>
      </c>
      <c r="C7" s="100" t="s">
        <v>666</v>
      </c>
      <c r="D7" s="101">
        <v>43297</v>
      </c>
      <c r="E7" s="102">
        <v>16.57</v>
      </c>
      <c r="F7" s="108">
        <v>21.05</v>
      </c>
      <c r="G7" s="102">
        <v>5.71</v>
      </c>
      <c r="H7" s="103">
        <v>0.61499999999999999</v>
      </c>
      <c r="I7" s="105">
        <v>1380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44" ht="15.6" x14ac:dyDescent="0.6">
      <c r="A8" s="107">
        <v>44671</v>
      </c>
      <c r="B8" s="99" t="s">
        <v>664</v>
      </c>
      <c r="C8" s="104" t="s">
        <v>665</v>
      </c>
      <c r="D8" s="101">
        <v>44536</v>
      </c>
      <c r="E8" s="108">
        <v>61.5</v>
      </c>
      <c r="F8" s="108">
        <v>77.25</v>
      </c>
      <c r="G8" s="108">
        <v>11.02</v>
      </c>
      <c r="H8" s="103">
        <v>0.43530000000000002</v>
      </c>
      <c r="I8" s="105">
        <v>135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44" ht="15.6" x14ac:dyDescent="0.6">
      <c r="A9" s="107">
        <v>44656</v>
      </c>
      <c r="B9" s="99" t="s">
        <v>662</v>
      </c>
      <c r="C9" s="100" t="s">
        <v>663</v>
      </c>
      <c r="D9" s="101">
        <v>44509</v>
      </c>
      <c r="E9" s="102">
        <v>51.28</v>
      </c>
      <c r="F9" s="102">
        <v>77.849999999999994</v>
      </c>
      <c r="G9" s="102">
        <v>3</v>
      </c>
      <c r="H9" s="103">
        <v>0.5766</v>
      </c>
      <c r="I9" s="105">
        <v>147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44" ht="15.6" x14ac:dyDescent="0.6">
      <c r="A10" s="107">
        <v>44642</v>
      </c>
      <c r="B10" s="99" t="s">
        <v>658</v>
      </c>
      <c r="C10" s="100" t="s">
        <v>659</v>
      </c>
      <c r="D10" s="101">
        <v>44152</v>
      </c>
      <c r="E10" s="102">
        <v>13.09</v>
      </c>
      <c r="F10" s="108">
        <v>17.36</v>
      </c>
      <c r="G10" s="102">
        <v>1.75</v>
      </c>
      <c r="H10" s="103">
        <v>0.45989999999999998</v>
      </c>
      <c r="I10" s="105">
        <v>490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44" ht="15.6" x14ac:dyDescent="0.6">
      <c r="A11" s="107">
        <v>44642</v>
      </c>
      <c r="B11" s="99" t="s">
        <v>660</v>
      </c>
      <c r="C11" s="100" t="s">
        <v>661</v>
      </c>
      <c r="D11" s="101">
        <v>44348</v>
      </c>
      <c r="E11" s="102">
        <v>13.56</v>
      </c>
      <c r="F11" s="108">
        <v>12.73</v>
      </c>
      <c r="G11" s="102">
        <v>0.79</v>
      </c>
      <c r="H11" s="103">
        <v>-3.2000000000000002E-3</v>
      </c>
      <c r="I11" s="105">
        <v>294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44" ht="15.6" x14ac:dyDescent="0.6">
      <c r="A12" s="107">
        <v>44636</v>
      </c>
      <c r="B12" s="99" t="s">
        <v>656</v>
      </c>
      <c r="C12" s="104" t="s">
        <v>657</v>
      </c>
      <c r="D12" s="107">
        <v>44544</v>
      </c>
      <c r="E12" s="108">
        <v>48.58</v>
      </c>
      <c r="F12" s="108">
        <v>87.41</v>
      </c>
      <c r="G12" s="102">
        <v>2.5</v>
      </c>
      <c r="H12" s="103">
        <v>0.8508</v>
      </c>
      <c r="I12" s="105">
        <v>92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44" ht="15.6" x14ac:dyDescent="0.6">
      <c r="A13" s="107">
        <v>44599</v>
      </c>
      <c r="B13" s="99" t="s">
        <v>649</v>
      </c>
      <c r="C13" s="100" t="s">
        <v>650</v>
      </c>
      <c r="D13" s="101">
        <v>43591</v>
      </c>
      <c r="E13" s="102">
        <v>30.5</v>
      </c>
      <c r="F13" s="108">
        <v>45.6</v>
      </c>
      <c r="G13" s="102">
        <v>8.26</v>
      </c>
      <c r="H13" s="103">
        <v>0.76590000000000003</v>
      </c>
      <c r="I13" s="113">
        <v>1008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44" ht="15.6" x14ac:dyDescent="0.6">
      <c r="A14" s="107">
        <v>44599</v>
      </c>
      <c r="B14" s="99" t="s">
        <v>302</v>
      </c>
      <c r="C14" s="114" t="s">
        <v>651</v>
      </c>
      <c r="D14" s="101">
        <v>44116</v>
      </c>
      <c r="E14" s="102">
        <v>10.050000000000001</v>
      </c>
      <c r="F14" s="108">
        <v>8.42</v>
      </c>
      <c r="G14" s="102">
        <v>1.34</v>
      </c>
      <c r="H14" s="103">
        <v>-2.9000000000000001E-2</v>
      </c>
      <c r="I14" s="105">
        <v>483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44" ht="15.6" x14ac:dyDescent="0.6">
      <c r="A15" s="107">
        <v>44599</v>
      </c>
      <c r="B15" s="99" t="s">
        <v>652</v>
      </c>
      <c r="C15" s="100" t="s">
        <v>653</v>
      </c>
      <c r="D15" s="101">
        <v>44369</v>
      </c>
      <c r="E15" s="108">
        <v>11.75</v>
      </c>
      <c r="F15" s="108">
        <v>9.8800000000000008</v>
      </c>
      <c r="G15" s="102">
        <v>0.75</v>
      </c>
      <c r="H15" s="103">
        <v>-9.5500000000000002E-2</v>
      </c>
      <c r="I15" s="105">
        <v>230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44" ht="15.6" x14ac:dyDescent="0.6">
      <c r="A16" s="107">
        <v>44599</v>
      </c>
      <c r="B16" s="99" t="s">
        <v>654</v>
      </c>
      <c r="C16" s="104" t="s">
        <v>655</v>
      </c>
      <c r="D16" s="101">
        <v>44446</v>
      </c>
      <c r="E16" s="108">
        <v>25.3</v>
      </c>
      <c r="F16" s="108">
        <v>22.86</v>
      </c>
      <c r="G16" s="102">
        <v>1.06</v>
      </c>
      <c r="H16" s="103">
        <v>-5.45E-2</v>
      </c>
      <c r="I16" s="105">
        <v>153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1" ht="15.6" x14ac:dyDescent="0.6">
      <c r="A17" s="107">
        <v>44599</v>
      </c>
      <c r="B17" s="99" t="s">
        <v>647</v>
      </c>
      <c r="C17" s="104" t="s">
        <v>648</v>
      </c>
      <c r="D17" s="101">
        <v>43445</v>
      </c>
      <c r="E17" s="102">
        <v>23.11</v>
      </c>
      <c r="F17" s="108">
        <v>24.08</v>
      </c>
      <c r="G17" s="102">
        <v>6.79</v>
      </c>
      <c r="H17" s="103">
        <v>0.33579999999999999</v>
      </c>
      <c r="I17" s="105">
        <v>1154</v>
      </c>
      <c r="K17" s="104"/>
      <c r="L17" s="105">
        <v>1</v>
      </c>
      <c r="M17" s="105">
        <v>0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1" ht="15.6" x14ac:dyDescent="0.6">
      <c r="A18" s="107">
        <v>44599</v>
      </c>
      <c r="B18" s="99" t="s">
        <v>574</v>
      </c>
      <c r="C18" s="100" t="s">
        <v>575</v>
      </c>
      <c r="D18" s="101">
        <v>43805</v>
      </c>
      <c r="E18" s="102">
        <v>6.62</v>
      </c>
      <c r="F18" s="108">
        <v>7.71</v>
      </c>
      <c r="G18" s="102">
        <v>1.64</v>
      </c>
      <c r="H18" s="103">
        <v>0.41239999999999999</v>
      </c>
      <c r="I18" s="105">
        <v>794</v>
      </c>
      <c r="K18" s="104"/>
      <c r="L18" s="105">
        <v>1</v>
      </c>
      <c r="M18" s="105">
        <v>0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ht="15.6" x14ac:dyDescent="0.6">
      <c r="A19" s="107">
        <v>44565</v>
      </c>
      <c r="B19" s="99" t="s">
        <v>645</v>
      </c>
      <c r="C19" s="100" t="s">
        <v>646</v>
      </c>
      <c r="D19" s="101">
        <v>44144</v>
      </c>
      <c r="E19" s="102">
        <v>18.2</v>
      </c>
      <c r="F19" s="108">
        <v>30.23</v>
      </c>
      <c r="G19" s="102">
        <v>2.3199999999999998</v>
      </c>
      <c r="H19" s="103">
        <v>0.78849999999999998</v>
      </c>
      <c r="I19" s="105">
        <v>421</v>
      </c>
      <c r="K19" s="104"/>
      <c r="M19" s="104"/>
      <c r="N19" s="105"/>
      <c r="O19" s="10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ht="15.6" x14ac:dyDescent="0.6">
      <c r="A20" s="107">
        <v>44530</v>
      </c>
      <c r="B20" s="99" t="s">
        <v>643</v>
      </c>
      <c r="C20" s="100" t="s">
        <v>644</v>
      </c>
      <c r="D20" s="101">
        <v>43740</v>
      </c>
      <c r="E20" s="102">
        <v>25.28</v>
      </c>
      <c r="F20" s="108">
        <v>23.53</v>
      </c>
      <c r="G20" s="102">
        <v>3.14</v>
      </c>
      <c r="H20" s="103">
        <v>5.5E-2</v>
      </c>
      <c r="I20" s="105">
        <v>790</v>
      </c>
      <c r="K20" s="5"/>
      <c r="L20" s="10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1" ht="15.6" x14ac:dyDescent="0.6">
      <c r="A21" s="107">
        <v>44530</v>
      </c>
      <c r="B21" s="99" t="s">
        <v>196</v>
      </c>
      <c r="C21" s="100" t="s">
        <v>499</v>
      </c>
      <c r="D21" s="101">
        <v>44243</v>
      </c>
      <c r="E21" s="102">
        <v>8.48</v>
      </c>
      <c r="F21" s="108">
        <v>8.1300000000000008</v>
      </c>
      <c r="G21" s="102">
        <v>0.66</v>
      </c>
      <c r="H21" s="103">
        <v>3.6600000000000001E-2</v>
      </c>
      <c r="I21" s="105">
        <v>287</v>
      </c>
      <c r="K21" s="5"/>
      <c r="M21" s="104"/>
      <c r="N21" s="105"/>
      <c r="O21" s="10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1" ht="15.6" x14ac:dyDescent="0.6">
      <c r="A22" s="107">
        <v>44523</v>
      </c>
      <c r="B22" s="99" t="s">
        <v>641</v>
      </c>
      <c r="C22" s="100" t="s">
        <v>642</v>
      </c>
      <c r="D22" s="101">
        <v>43805</v>
      </c>
      <c r="E22" s="102">
        <v>20.49</v>
      </c>
      <c r="F22" s="102">
        <v>15.06</v>
      </c>
      <c r="G22" s="102">
        <v>3.33</v>
      </c>
      <c r="H22" s="103">
        <v>-0.1023</v>
      </c>
      <c r="I22" s="105">
        <f>A22-D22</f>
        <v>718</v>
      </c>
      <c r="J22" s="11"/>
      <c r="K22" s="5"/>
      <c r="L22" s="10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1" ht="15.6" x14ac:dyDescent="0.6">
      <c r="A23" s="107">
        <v>44467</v>
      </c>
      <c r="B23" s="112" t="s">
        <v>639</v>
      </c>
      <c r="C23" s="104" t="s">
        <v>640</v>
      </c>
      <c r="D23" s="101">
        <v>44231</v>
      </c>
      <c r="E23" s="108">
        <v>82.03</v>
      </c>
      <c r="F23" s="108">
        <v>106.49</v>
      </c>
      <c r="G23" s="102">
        <v>3.45</v>
      </c>
      <c r="H23" s="103">
        <v>0.3402</v>
      </c>
      <c r="I23" s="105">
        <f>A23-D23</f>
        <v>236</v>
      </c>
      <c r="K23" s="104"/>
      <c r="M23" s="104"/>
      <c r="N23" s="105"/>
      <c r="O23" s="10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1" ht="15.6" x14ac:dyDescent="0.6">
      <c r="A24" s="107">
        <v>44418</v>
      </c>
      <c r="B24" s="99" t="s">
        <v>380</v>
      </c>
      <c r="C24" s="100" t="s">
        <v>381</v>
      </c>
      <c r="D24" s="101">
        <v>44351</v>
      </c>
      <c r="E24" s="102">
        <v>19.88</v>
      </c>
      <c r="F24" s="102">
        <v>18.93</v>
      </c>
      <c r="G24" s="102">
        <v>0.47</v>
      </c>
      <c r="H24" s="103">
        <v>-2.41E-2</v>
      </c>
      <c r="I24" s="105">
        <v>67</v>
      </c>
      <c r="J24" s="104"/>
      <c r="K24" s="105"/>
      <c r="L24" s="10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1" ht="15.6" x14ac:dyDescent="0.6">
      <c r="A25" s="107">
        <v>44369</v>
      </c>
      <c r="B25" s="99" t="s">
        <v>117</v>
      </c>
      <c r="C25" s="100" t="s">
        <v>638</v>
      </c>
      <c r="D25" s="101">
        <v>44166</v>
      </c>
      <c r="E25" s="102">
        <v>30.15</v>
      </c>
      <c r="F25" s="108">
        <v>38.65</v>
      </c>
      <c r="G25" s="102">
        <v>0.72</v>
      </c>
      <c r="H25" s="103">
        <v>0.30599999999999999</v>
      </c>
      <c r="I25" s="109">
        <f t="shared" ref="I25:I26" si="0">A25-D25</f>
        <v>203</v>
      </c>
      <c r="J25" s="105"/>
      <c r="M25" s="104"/>
      <c r="N25" s="105"/>
      <c r="O25" s="10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1" ht="15.6" x14ac:dyDescent="0.6">
      <c r="A26" s="107">
        <v>44341</v>
      </c>
      <c r="B26" s="99" t="s">
        <v>263</v>
      </c>
      <c r="C26" s="100" t="s">
        <v>637</v>
      </c>
      <c r="D26" s="101">
        <v>43805</v>
      </c>
      <c r="E26" s="102">
        <v>17.190000000000001</v>
      </c>
      <c r="F26" s="102">
        <v>14.09</v>
      </c>
      <c r="G26" s="102">
        <v>2.4300000000000002</v>
      </c>
      <c r="H26" s="103">
        <v>-3.9E-2</v>
      </c>
      <c r="I26" s="109">
        <f t="shared" si="0"/>
        <v>536</v>
      </c>
      <c r="J26" s="105"/>
      <c r="K26" s="111"/>
      <c r="L26" s="111"/>
      <c r="M26" s="11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1" s="106" customFormat="1" ht="15.6" x14ac:dyDescent="0.6">
      <c r="A27" s="107">
        <v>44321</v>
      </c>
      <c r="B27" s="99" t="s">
        <v>320</v>
      </c>
      <c r="C27" s="100" t="s">
        <v>321</v>
      </c>
      <c r="D27" s="101">
        <v>43781</v>
      </c>
      <c r="E27" s="102">
        <v>13.97</v>
      </c>
      <c r="F27" s="102">
        <v>17.440000000000001</v>
      </c>
      <c r="G27" s="102">
        <v>1.43</v>
      </c>
      <c r="H27" s="103">
        <v>0.3508</v>
      </c>
      <c r="I27" s="109">
        <f t="shared" ref="I27:I285" si="1">A27-D27</f>
        <v>540</v>
      </c>
      <c r="J27" s="105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</row>
    <row r="28" spans="1:31" s="106" customFormat="1" ht="15.6" x14ac:dyDescent="0.6">
      <c r="A28" s="107">
        <v>44321</v>
      </c>
      <c r="B28" s="99" t="s">
        <v>635</v>
      </c>
      <c r="C28" s="104" t="s">
        <v>636</v>
      </c>
      <c r="D28" s="101">
        <v>44172</v>
      </c>
      <c r="E28" s="108">
        <v>37.99</v>
      </c>
      <c r="F28" s="102">
        <v>44.84</v>
      </c>
      <c r="G28" s="102">
        <v>0.72</v>
      </c>
      <c r="H28" s="103">
        <v>0.1991</v>
      </c>
      <c r="I28" s="109">
        <f t="shared" si="1"/>
        <v>149</v>
      </c>
      <c r="J28" s="105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</row>
    <row r="29" spans="1:31" s="106" customFormat="1" ht="15.6" x14ac:dyDescent="0.6">
      <c r="A29" s="107">
        <v>44315</v>
      </c>
      <c r="B29" s="99" t="s">
        <v>633</v>
      </c>
      <c r="C29" s="100" t="s">
        <v>634</v>
      </c>
      <c r="D29" s="101">
        <v>44235</v>
      </c>
      <c r="E29" s="102">
        <v>13.32</v>
      </c>
      <c r="F29" s="102">
        <v>18.399999999999999</v>
      </c>
      <c r="G29" s="102">
        <v>0.18</v>
      </c>
      <c r="H29" s="103">
        <v>0.39450000000000002</v>
      </c>
      <c r="I29" s="109">
        <f t="shared" si="1"/>
        <v>80</v>
      </c>
      <c r="J29" s="105"/>
      <c r="K29" s="104"/>
      <c r="L29" s="105"/>
      <c r="M29" s="105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</row>
    <row r="30" spans="1:31" s="106" customFormat="1" ht="15.6" x14ac:dyDescent="0.6">
      <c r="A30" s="107">
        <v>44293</v>
      </c>
      <c r="B30" s="99" t="s">
        <v>631</v>
      </c>
      <c r="C30" s="110" t="s">
        <v>632</v>
      </c>
      <c r="D30" s="101">
        <v>43172</v>
      </c>
      <c r="E30" s="102">
        <v>22.36</v>
      </c>
      <c r="F30" s="108">
        <v>32.68</v>
      </c>
      <c r="G30" s="102">
        <v>6.39</v>
      </c>
      <c r="H30" s="103">
        <v>0.74750000000000005</v>
      </c>
      <c r="I30" s="109">
        <f t="shared" si="1"/>
        <v>1121</v>
      </c>
      <c r="J30" s="105"/>
      <c r="L30" s="104"/>
      <c r="M30" s="105"/>
      <c r="N30" s="105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</row>
    <row r="31" spans="1:31" s="106" customFormat="1" ht="15.6" x14ac:dyDescent="0.6">
      <c r="A31" s="107">
        <v>44642</v>
      </c>
      <c r="B31" s="99" t="s">
        <v>658</v>
      </c>
      <c r="C31" s="100" t="s">
        <v>659</v>
      </c>
      <c r="D31" s="101">
        <v>44152</v>
      </c>
      <c r="E31" s="102">
        <v>13.09</v>
      </c>
      <c r="F31" s="108">
        <v>17.36</v>
      </c>
      <c r="G31" s="102">
        <v>1.75</v>
      </c>
      <c r="H31" s="103">
        <v>0.45989999999999998</v>
      </c>
      <c r="I31" s="105">
        <v>490</v>
      </c>
      <c r="L31" s="104"/>
      <c r="M31" s="105"/>
      <c r="N31" s="105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106" customFormat="1" ht="15.6" x14ac:dyDescent="0.6">
      <c r="A32" s="107">
        <v>44642</v>
      </c>
      <c r="B32" s="99" t="s">
        <v>660</v>
      </c>
      <c r="C32" s="100" t="s">
        <v>661</v>
      </c>
      <c r="D32" s="101">
        <v>44348</v>
      </c>
      <c r="E32" s="102">
        <v>13.56</v>
      </c>
      <c r="F32" s="108">
        <v>12.73</v>
      </c>
      <c r="G32" s="102">
        <v>0.79</v>
      </c>
      <c r="H32" s="103">
        <v>-3.2000000000000002E-3</v>
      </c>
      <c r="I32" s="105">
        <v>294</v>
      </c>
      <c r="L32" s="104"/>
      <c r="M32" s="105"/>
      <c r="N32" s="105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</row>
    <row r="33" spans="1:31" s="106" customFormat="1" ht="15.6" x14ac:dyDescent="0.6">
      <c r="A33" s="107">
        <v>44636</v>
      </c>
      <c r="B33" s="99" t="s">
        <v>656</v>
      </c>
      <c r="C33" s="104" t="s">
        <v>657</v>
      </c>
      <c r="D33" s="107">
        <v>44544</v>
      </c>
      <c r="E33" s="108">
        <v>48.58</v>
      </c>
      <c r="F33" s="108">
        <v>87.41</v>
      </c>
      <c r="G33" s="102">
        <v>2.5</v>
      </c>
      <c r="H33" s="103">
        <v>0.8508</v>
      </c>
      <c r="I33" s="105">
        <v>92</v>
      </c>
      <c r="L33" s="104"/>
      <c r="M33" s="105"/>
      <c r="N33" s="105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</row>
    <row r="34" spans="1:31" s="106" customFormat="1" ht="15.6" x14ac:dyDescent="0.6">
      <c r="A34" s="98">
        <v>44257</v>
      </c>
      <c r="B34" s="99" t="s">
        <v>629</v>
      </c>
      <c r="C34" s="100" t="s">
        <v>630</v>
      </c>
      <c r="D34" s="101">
        <v>43623</v>
      </c>
      <c r="E34" s="102">
        <v>24.9</v>
      </c>
      <c r="F34" s="102">
        <v>18.05</v>
      </c>
      <c r="G34" s="102">
        <v>3.81</v>
      </c>
      <c r="H34" s="103">
        <v>-0.1221</v>
      </c>
      <c r="I34" s="18">
        <f t="shared" si="1"/>
        <v>634</v>
      </c>
      <c r="J34" s="105"/>
      <c r="K34" s="104"/>
      <c r="L34" s="105"/>
      <c r="M34" s="105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</row>
    <row r="35" spans="1:31" ht="15.6" x14ac:dyDescent="0.6">
      <c r="A35" s="36">
        <v>44187</v>
      </c>
      <c r="B35" s="13" t="s">
        <v>627</v>
      </c>
      <c r="C35" s="14" t="s">
        <v>628</v>
      </c>
      <c r="D35" s="96">
        <v>43991</v>
      </c>
      <c r="E35" s="97">
        <v>12.8</v>
      </c>
      <c r="F35" s="97">
        <v>12.56</v>
      </c>
      <c r="G35" s="97">
        <v>0.68</v>
      </c>
      <c r="H35" s="17">
        <f t="shared" ref="H35:H58" si="2">(F35+G35-E35)/E35</f>
        <v>3.4374999999999961E-2</v>
      </c>
      <c r="I35" s="18">
        <f t="shared" si="1"/>
        <v>196</v>
      </c>
      <c r="J35" s="1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1" ht="15.6" x14ac:dyDescent="0.6">
      <c r="A36" s="36">
        <v>44187</v>
      </c>
      <c r="B36" s="13" t="s">
        <v>103</v>
      </c>
      <c r="C36" t="s">
        <v>104</v>
      </c>
      <c r="D36" s="96">
        <v>43724</v>
      </c>
      <c r="E36" s="97">
        <v>21.45</v>
      </c>
      <c r="F36" s="97">
        <v>27.47</v>
      </c>
      <c r="G36" s="97">
        <v>2.3199999999999998</v>
      </c>
      <c r="H36" s="17">
        <f t="shared" si="2"/>
        <v>0.38881118881118881</v>
      </c>
      <c r="I36" s="18">
        <f t="shared" si="1"/>
        <v>463</v>
      </c>
      <c r="J36" s="11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1" ht="15.6" x14ac:dyDescent="0.6">
      <c r="A37" s="12">
        <v>44125</v>
      </c>
      <c r="B37" s="13" t="s">
        <v>10</v>
      </c>
      <c r="C37" s="14" t="s">
        <v>11</v>
      </c>
      <c r="D37" s="12">
        <v>43795</v>
      </c>
      <c r="E37" s="15">
        <v>54.43</v>
      </c>
      <c r="F37" s="16">
        <v>49.12</v>
      </c>
      <c r="G37" s="15">
        <f>0.7+0.7+0.7+0.7</f>
        <v>2.8</v>
      </c>
      <c r="H37" s="17">
        <f t="shared" si="2"/>
        <v>-4.611427521587369E-2</v>
      </c>
      <c r="I37" s="18">
        <f t="shared" si="1"/>
        <v>330</v>
      </c>
      <c r="L37" s="19"/>
      <c r="M37" s="18"/>
      <c r="N37" s="20"/>
      <c r="O37" s="21"/>
      <c r="P37" s="22"/>
      <c r="Q37" s="23"/>
      <c r="R37" s="23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1" ht="15.6" x14ac:dyDescent="0.6">
      <c r="A38" s="12">
        <v>44125</v>
      </c>
      <c r="B38" s="13" t="s">
        <v>12</v>
      </c>
      <c r="C38" s="19" t="s">
        <v>13</v>
      </c>
      <c r="D38" s="12">
        <v>42797</v>
      </c>
      <c r="E38" s="16">
        <v>28.35</v>
      </c>
      <c r="F38" s="16">
        <v>43</v>
      </c>
      <c r="G38" s="16">
        <v>8.98</v>
      </c>
      <c r="H38" s="17">
        <f t="shared" si="2"/>
        <v>0.83350970017636694</v>
      </c>
      <c r="I38" s="18">
        <f t="shared" si="1"/>
        <v>1328</v>
      </c>
      <c r="L38" s="21"/>
      <c r="M38" s="18"/>
      <c r="N38" s="20"/>
      <c r="O38" s="21"/>
      <c r="P38" s="24"/>
      <c r="Q38" s="23"/>
      <c r="R38" s="23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1" ht="15.6" x14ac:dyDescent="0.6">
      <c r="A39" s="12">
        <v>44125</v>
      </c>
      <c r="B39" s="13" t="s">
        <v>14</v>
      </c>
      <c r="C39" s="14" t="s">
        <v>15</v>
      </c>
      <c r="D39" s="12">
        <v>43761</v>
      </c>
      <c r="E39" s="16">
        <v>22.84</v>
      </c>
      <c r="F39" s="16">
        <v>21.42</v>
      </c>
      <c r="G39" s="16">
        <f>0.195+0.165+0.199+0.238+0.199 +0.204+0.209+0.214+0.22+0.212 +0.217</f>
        <v>2.2720000000000002</v>
      </c>
      <c r="H39" s="17">
        <f t="shared" si="2"/>
        <v>3.7302977232924708E-2</v>
      </c>
      <c r="I39" s="25">
        <f t="shared" si="1"/>
        <v>364</v>
      </c>
      <c r="L39" s="20"/>
      <c r="M39" s="18"/>
      <c r="N39" s="18"/>
      <c r="O39" s="21"/>
      <c r="P39" s="22"/>
      <c r="Q39" s="23"/>
      <c r="R39" s="23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1" ht="15.6" x14ac:dyDescent="0.6">
      <c r="A40" s="12">
        <v>44117</v>
      </c>
      <c r="B40" s="13" t="s">
        <v>16</v>
      </c>
      <c r="C40" s="14" t="s">
        <v>17</v>
      </c>
      <c r="D40" s="12">
        <v>43907</v>
      </c>
      <c r="E40" s="15">
        <v>8.3699999999999992</v>
      </c>
      <c r="F40" s="16">
        <v>14.11</v>
      </c>
      <c r="G40" s="15">
        <f>0.2+0.2+0.2</f>
        <v>0.60000000000000009</v>
      </c>
      <c r="H40" s="17">
        <f t="shared" si="2"/>
        <v>0.75746714456391884</v>
      </c>
      <c r="I40" s="18">
        <f t="shared" si="1"/>
        <v>210</v>
      </c>
      <c r="L40" s="19"/>
      <c r="M40" s="18"/>
      <c r="N40" s="18"/>
      <c r="O40" s="21"/>
      <c r="P40" s="22"/>
      <c r="Q40" s="23"/>
      <c r="R40" s="23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1" ht="15.6" x14ac:dyDescent="0.6">
      <c r="A41" s="12">
        <v>44117</v>
      </c>
      <c r="B41" s="13" t="s">
        <v>18</v>
      </c>
      <c r="C41" s="14" t="s">
        <v>19</v>
      </c>
      <c r="D41" s="12">
        <v>43837</v>
      </c>
      <c r="E41" s="16">
        <v>30.48</v>
      </c>
      <c r="F41" s="16">
        <f ca="1">IFERROR(__xludf.DUMMYFUNCTION("GOOGLEFINANCE(B8, ""closeyest"")"),33.79)</f>
        <v>33.79</v>
      </c>
      <c r="G41" s="16">
        <f>0.85+0.64+0.61</f>
        <v>2.1</v>
      </c>
      <c r="H41" s="17">
        <f t="shared" ca="1" si="2"/>
        <v>0.17749343832020997</v>
      </c>
      <c r="I41" s="18">
        <f t="shared" si="1"/>
        <v>280</v>
      </c>
      <c r="L41" s="21"/>
      <c r="M41" s="18"/>
      <c r="N41" s="18"/>
      <c r="O41" s="26"/>
      <c r="P41" s="22"/>
      <c r="Q41" s="23"/>
      <c r="R41" s="23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1" ht="15.6" x14ac:dyDescent="0.6">
      <c r="A42" s="12">
        <v>44117</v>
      </c>
      <c r="B42" s="13" t="s">
        <v>20</v>
      </c>
      <c r="C42" s="14" t="s">
        <v>21</v>
      </c>
      <c r="D42" s="12">
        <v>43962</v>
      </c>
      <c r="E42" s="15">
        <v>17.649999999999999</v>
      </c>
      <c r="F42" s="16">
        <v>18.62</v>
      </c>
      <c r="G42" s="15">
        <f>0.27+0.27</f>
        <v>0.54</v>
      </c>
      <c r="H42" s="17">
        <f t="shared" si="2"/>
        <v>8.5552407932011423E-2</v>
      </c>
      <c r="I42" s="18">
        <f t="shared" si="1"/>
        <v>155</v>
      </c>
      <c r="L42" s="19"/>
      <c r="M42" s="18"/>
      <c r="N42" s="18"/>
      <c r="O42" s="21"/>
      <c r="P42" s="22"/>
      <c r="Q42" s="23"/>
      <c r="R42" s="23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1" ht="15.6" x14ac:dyDescent="0.6">
      <c r="A43" s="12">
        <v>44117</v>
      </c>
      <c r="B43" s="13" t="s">
        <v>22</v>
      </c>
      <c r="C43" s="14" t="s">
        <v>23</v>
      </c>
      <c r="D43" s="12">
        <v>43963</v>
      </c>
      <c r="E43" s="15">
        <v>82.16</v>
      </c>
      <c r="F43" s="16">
        <v>92.73</v>
      </c>
      <c r="G43" s="15">
        <f>0.945+0.965</f>
        <v>1.91</v>
      </c>
      <c r="H43" s="17">
        <f t="shared" si="2"/>
        <v>0.15189873417721525</v>
      </c>
      <c r="I43" s="18">
        <f t="shared" si="1"/>
        <v>154</v>
      </c>
      <c r="L43" s="19"/>
      <c r="M43" s="18"/>
      <c r="N43" s="18"/>
      <c r="O43" s="21"/>
      <c r="P43" s="22"/>
      <c r="Q43" s="23"/>
      <c r="R43" s="23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1" ht="15.6" x14ac:dyDescent="0.6">
      <c r="A44" s="12">
        <v>44117</v>
      </c>
      <c r="B44" s="13" t="s">
        <v>24</v>
      </c>
      <c r="C44" s="14" t="s">
        <v>25</v>
      </c>
      <c r="D44" s="12">
        <v>44025</v>
      </c>
      <c r="E44" s="15">
        <v>53.31</v>
      </c>
      <c r="F44" s="16">
        <v>58.21</v>
      </c>
      <c r="G44" s="15">
        <v>0.64</v>
      </c>
      <c r="H44" s="17">
        <f t="shared" si="2"/>
        <v>0.10392046520352652</v>
      </c>
      <c r="I44" s="18">
        <f t="shared" si="1"/>
        <v>92</v>
      </c>
      <c r="L44" s="19"/>
      <c r="M44" s="18"/>
      <c r="N44" s="18"/>
      <c r="O44" s="21"/>
      <c r="P44" s="22"/>
      <c r="Q44" s="23"/>
      <c r="R44" s="23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1" ht="15.6" x14ac:dyDescent="0.6">
      <c r="A45" s="12">
        <v>44117</v>
      </c>
      <c r="B45" s="13" t="s">
        <v>26</v>
      </c>
      <c r="C45" s="14" t="s">
        <v>27</v>
      </c>
      <c r="D45" s="12">
        <v>43978</v>
      </c>
      <c r="E45" s="16">
        <v>20.52</v>
      </c>
      <c r="F45" s="16">
        <f ca="1">IFERROR(__xludf.DUMMYFUNCTION("GOOGLEFINANCE(B12, ""closeyest"")"),32.83)</f>
        <v>32.83</v>
      </c>
      <c r="G45" s="16">
        <f>0.35+0.36</f>
        <v>0.71</v>
      </c>
      <c r="H45" s="17">
        <f t="shared" ca="1" si="2"/>
        <v>0.63450292397660812</v>
      </c>
      <c r="I45" s="18">
        <f t="shared" si="1"/>
        <v>139</v>
      </c>
      <c r="L45" s="21"/>
      <c r="M45" s="18"/>
      <c r="N45" s="18"/>
      <c r="O45" s="26"/>
      <c r="P45" s="22"/>
      <c r="Q45" s="23"/>
      <c r="R45" s="23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1" ht="15.6" x14ac:dyDescent="0.6">
      <c r="A46" s="36">
        <v>44103</v>
      </c>
      <c r="B46" s="13" t="s">
        <v>625</v>
      </c>
      <c r="C46" s="14" t="s">
        <v>626</v>
      </c>
      <c r="D46" s="36">
        <v>43930</v>
      </c>
      <c r="E46" s="69">
        <v>28</v>
      </c>
      <c r="F46" s="69">
        <v>29.77</v>
      </c>
      <c r="G46" s="69">
        <v>0.8</v>
      </c>
      <c r="H46" s="17">
        <f t="shared" ref="H46" si="3">(F46+G46-E46)/E46</f>
        <v>9.178571428571429E-2</v>
      </c>
      <c r="I46" s="18">
        <f t="shared" ref="I46" si="4">A46-D46</f>
        <v>173</v>
      </c>
      <c r="L46" s="21"/>
      <c r="M46" s="18"/>
      <c r="N46" s="18"/>
      <c r="O46" s="34"/>
      <c r="P46" s="22"/>
      <c r="Q46" s="23"/>
      <c r="R46" s="23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1" ht="15.6" x14ac:dyDescent="0.6">
      <c r="A47" s="12">
        <v>44047</v>
      </c>
      <c r="B47" s="13" t="s">
        <v>28</v>
      </c>
      <c r="C47" s="14" t="s">
        <v>29</v>
      </c>
      <c r="D47" s="12">
        <v>43690</v>
      </c>
      <c r="E47" s="16">
        <v>44.5</v>
      </c>
      <c r="F47" s="16">
        <v>17.899999999999999</v>
      </c>
      <c r="G47" s="16">
        <f>0.8+0.8+0.4</f>
        <v>2</v>
      </c>
      <c r="H47" s="17">
        <f t="shared" si="2"/>
        <v>-0.55280898876404494</v>
      </c>
      <c r="I47" s="18">
        <f t="shared" si="1"/>
        <v>357</v>
      </c>
      <c r="L47" s="21"/>
      <c r="M47" s="18"/>
      <c r="N47" s="18"/>
      <c r="O47" s="26"/>
      <c r="P47" s="22"/>
      <c r="Q47" s="23"/>
      <c r="R47" s="2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1" ht="15.6" x14ac:dyDescent="0.6">
      <c r="A48" s="12">
        <v>44029</v>
      </c>
      <c r="B48" s="13" t="s">
        <v>30</v>
      </c>
      <c r="C48" s="19" t="s">
        <v>31</v>
      </c>
      <c r="D48" s="12">
        <v>43438</v>
      </c>
      <c r="E48" s="15">
        <v>77.290000000000006</v>
      </c>
      <c r="F48" s="16">
        <f ca="1">IFERROR(__xludf.DUMMYFUNCTION("GOOGLEFINANCE(B14, ""closeyest"")"),78.4)</f>
        <v>78.400000000000006</v>
      </c>
      <c r="G48" s="27">
        <v>6.39</v>
      </c>
      <c r="H48" s="17">
        <f t="shared" ca="1" si="2"/>
        <v>9.7037132876180612E-2</v>
      </c>
      <c r="I48" s="18">
        <f t="shared" si="1"/>
        <v>591</v>
      </c>
      <c r="L48" s="19"/>
      <c r="M48" s="18"/>
      <c r="N48" s="18"/>
      <c r="O48" s="21"/>
      <c r="P48" s="22"/>
      <c r="Q48" s="23"/>
      <c r="R48" s="23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ht="15.6" x14ac:dyDescent="0.6">
      <c r="A49" s="28">
        <v>43963</v>
      </c>
      <c r="B49" s="13" t="s">
        <v>32</v>
      </c>
      <c r="C49" s="14" t="s">
        <v>33</v>
      </c>
      <c r="D49" s="12">
        <v>43858</v>
      </c>
      <c r="E49" s="15">
        <v>16.86</v>
      </c>
      <c r="F49" s="16">
        <v>10.1</v>
      </c>
      <c r="G49" s="15">
        <v>0.2</v>
      </c>
      <c r="H49" s="17">
        <f t="shared" si="2"/>
        <v>-0.38908659549228947</v>
      </c>
      <c r="I49" s="18">
        <f t="shared" si="1"/>
        <v>105</v>
      </c>
      <c r="L49" s="19"/>
      <c r="M49" s="18"/>
      <c r="N49" s="18"/>
      <c r="O49" s="21"/>
      <c r="P49" s="22"/>
      <c r="Q49" s="23"/>
      <c r="R49" s="23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ht="15.6" x14ac:dyDescent="0.6">
      <c r="A50" s="28">
        <v>43956</v>
      </c>
      <c r="B50" s="13" t="s">
        <v>34</v>
      </c>
      <c r="C50" s="14" t="s">
        <v>35</v>
      </c>
      <c r="D50" s="12">
        <v>43795</v>
      </c>
      <c r="E50" s="15">
        <v>41.82</v>
      </c>
      <c r="F50" s="16">
        <v>25.2</v>
      </c>
      <c r="G50" s="15">
        <v>0.46500000000000002</v>
      </c>
      <c r="H50" s="17">
        <f t="shared" si="2"/>
        <v>-0.38629842180774754</v>
      </c>
      <c r="I50" s="18">
        <f t="shared" si="1"/>
        <v>161</v>
      </c>
      <c r="L50" s="19"/>
      <c r="M50" s="18"/>
      <c r="N50" s="18"/>
      <c r="O50" s="21"/>
      <c r="P50" s="22"/>
      <c r="Q50" s="23"/>
      <c r="R50" s="23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1:30" ht="15.6" x14ac:dyDescent="0.6">
      <c r="A51" s="28">
        <v>43956</v>
      </c>
      <c r="B51" s="13" t="s">
        <v>36</v>
      </c>
      <c r="C51" s="14" t="s">
        <v>37</v>
      </c>
      <c r="D51" s="12">
        <v>43795</v>
      </c>
      <c r="E51" s="15">
        <v>29.55</v>
      </c>
      <c r="F51" s="16">
        <v>17.760000000000002</v>
      </c>
      <c r="G51" s="15">
        <f>0.34*2</f>
        <v>0.68</v>
      </c>
      <c r="H51" s="17">
        <f t="shared" si="2"/>
        <v>-0.37597292724196274</v>
      </c>
      <c r="I51" s="18">
        <f t="shared" si="1"/>
        <v>161</v>
      </c>
      <c r="L51" s="19"/>
      <c r="M51" s="18"/>
      <c r="N51" s="18"/>
      <c r="O51" s="21"/>
      <c r="P51" s="22"/>
      <c r="Q51" s="23"/>
      <c r="R51" s="23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spans="1:30" ht="15.6" x14ac:dyDescent="0.6">
      <c r="A52" s="28">
        <v>43942</v>
      </c>
      <c r="B52" s="13" t="s">
        <v>38</v>
      </c>
      <c r="C52" s="29" t="s">
        <v>39</v>
      </c>
      <c r="D52" s="12">
        <v>43899</v>
      </c>
      <c r="E52" s="16">
        <v>14.45</v>
      </c>
      <c r="F52" s="16">
        <v>4.84</v>
      </c>
      <c r="G52" s="16">
        <f>0.5*4+0.05</f>
        <v>2.0499999999999998</v>
      </c>
      <c r="H52" s="17">
        <f t="shared" si="2"/>
        <v>-0.52318339100346023</v>
      </c>
      <c r="I52" s="18">
        <f t="shared" si="1"/>
        <v>43</v>
      </c>
      <c r="J52" s="25"/>
      <c r="K52" s="20"/>
      <c r="L52" s="18"/>
      <c r="M52" s="18"/>
      <c r="O52" s="21"/>
      <c r="P52" s="22"/>
      <c r="Q52" s="23"/>
      <c r="R52" s="23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30"/>
      <c r="AD52" s="30"/>
    </row>
    <row r="53" spans="1:30" ht="15.6" x14ac:dyDescent="0.6">
      <c r="A53" s="28">
        <v>43942</v>
      </c>
      <c r="B53" s="13" t="s">
        <v>40</v>
      </c>
      <c r="C53" s="29" t="s">
        <v>41</v>
      </c>
      <c r="D53" s="12">
        <v>43840</v>
      </c>
      <c r="E53" s="16">
        <v>17.34</v>
      </c>
      <c r="F53" s="16">
        <v>7.75</v>
      </c>
      <c r="G53" s="16">
        <v>0.52500000000000002</v>
      </c>
      <c r="H53" s="17">
        <f t="shared" si="2"/>
        <v>-0.52277970011534025</v>
      </c>
      <c r="I53" s="18">
        <f t="shared" si="1"/>
        <v>102</v>
      </c>
      <c r="J53" s="25"/>
      <c r="K53" s="20"/>
      <c r="L53" s="18"/>
      <c r="M53" s="18"/>
      <c r="O53" s="21"/>
      <c r="P53" s="22"/>
      <c r="Q53" s="23"/>
      <c r="R53" s="23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30"/>
      <c r="AD53" s="30"/>
    </row>
    <row r="54" spans="1:30" ht="15.6" x14ac:dyDescent="0.6">
      <c r="A54" s="28">
        <v>43942</v>
      </c>
      <c r="B54" s="13" t="s">
        <v>42</v>
      </c>
      <c r="C54" s="14" t="s">
        <v>43</v>
      </c>
      <c r="D54" s="12">
        <v>43788</v>
      </c>
      <c r="E54" s="16">
        <v>14.42</v>
      </c>
      <c r="F54" s="16">
        <v>3.99</v>
      </c>
      <c r="G54" s="16">
        <f>0.4+0.05</f>
        <v>0.45</v>
      </c>
      <c r="H54" s="17">
        <f t="shared" si="2"/>
        <v>-0.69209431345353678</v>
      </c>
      <c r="I54" s="18">
        <f t="shared" si="1"/>
        <v>154</v>
      </c>
      <c r="J54" s="25"/>
      <c r="K54" s="20"/>
      <c r="L54" s="18"/>
      <c r="M54" s="18"/>
      <c r="O54" s="21"/>
      <c r="P54" s="22"/>
      <c r="Q54" s="23"/>
      <c r="R54" s="23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30"/>
      <c r="AD54" s="30"/>
    </row>
    <row r="55" spans="1:30" ht="15.6" x14ac:dyDescent="0.6">
      <c r="A55" s="31">
        <v>43942</v>
      </c>
      <c r="B55" s="13" t="s">
        <v>44</v>
      </c>
      <c r="C55" s="14" t="s">
        <v>45</v>
      </c>
      <c r="D55" s="12">
        <v>43780</v>
      </c>
      <c r="E55" s="16">
        <v>12.79</v>
      </c>
      <c r="F55" s="16">
        <v>10.41</v>
      </c>
      <c r="G55" s="16">
        <f>0.47</f>
        <v>0.47</v>
      </c>
      <c r="H55" s="17">
        <f t="shared" si="2"/>
        <v>-0.14933541829554328</v>
      </c>
      <c r="I55" s="18">
        <f t="shared" si="1"/>
        <v>162</v>
      </c>
      <c r="J55" s="12"/>
      <c r="K55" s="21"/>
      <c r="L55" s="18"/>
      <c r="M55" s="18"/>
      <c r="O55" s="26"/>
      <c r="P55" s="24"/>
      <c r="Q55" s="23"/>
      <c r="R55" s="23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30"/>
      <c r="AD55" s="30"/>
    </row>
    <row r="56" spans="1:30" ht="15.6" x14ac:dyDescent="0.6">
      <c r="A56" s="31">
        <v>43934</v>
      </c>
      <c r="B56" s="13" t="s">
        <v>46</v>
      </c>
      <c r="C56" s="14" t="s">
        <v>47</v>
      </c>
      <c r="D56" s="12">
        <v>43922</v>
      </c>
      <c r="E56" s="16">
        <v>27.43</v>
      </c>
      <c r="F56" s="16">
        <v>34</v>
      </c>
      <c r="G56" s="16">
        <v>0</v>
      </c>
      <c r="H56" s="17">
        <f t="shared" si="2"/>
        <v>0.23951877506379876</v>
      </c>
      <c r="I56" s="18">
        <f t="shared" si="1"/>
        <v>12</v>
      </c>
      <c r="J56" s="32"/>
      <c r="K56" s="12"/>
      <c r="L56" s="21"/>
      <c r="M56" s="18"/>
      <c r="N56" s="18"/>
      <c r="O56" s="26"/>
      <c r="P56" s="24"/>
      <c r="Q56" s="23"/>
      <c r="R56" s="23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30"/>
      <c r="AD56" s="30"/>
    </row>
    <row r="57" spans="1:30" ht="15.6" x14ac:dyDescent="0.6">
      <c r="A57" s="28">
        <v>43874</v>
      </c>
      <c r="B57" s="13" t="s">
        <v>22</v>
      </c>
      <c r="C57" s="14" t="s">
        <v>23</v>
      </c>
      <c r="D57" s="12">
        <v>43783</v>
      </c>
      <c r="E57" s="15">
        <v>88.46</v>
      </c>
      <c r="F57" s="15">
        <v>99.5</v>
      </c>
      <c r="G57" s="15">
        <v>0.94499999999999995</v>
      </c>
      <c r="H57" s="17">
        <f t="shared" si="2"/>
        <v>0.13548496495591228</v>
      </c>
      <c r="I57" s="18">
        <f t="shared" si="1"/>
        <v>91</v>
      </c>
      <c r="K57" s="19"/>
      <c r="L57" s="18"/>
      <c r="M57" s="18"/>
      <c r="O57" s="21"/>
      <c r="P57" s="24"/>
      <c r="Q57" s="23"/>
      <c r="R57" s="23"/>
      <c r="S57" s="20"/>
      <c r="T57" s="20"/>
      <c r="U57" s="20"/>
      <c r="V57" s="20"/>
      <c r="W57" s="20"/>
      <c r="X57" s="20"/>
      <c r="Y57" s="20"/>
      <c r="Z57" s="20"/>
      <c r="AA57" s="20"/>
      <c r="AB57" s="30"/>
      <c r="AC57" s="30"/>
      <c r="AD57" s="30"/>
    </row>
    <row r="58" spans="1:30" ht="15.6" x14ac:dyDescent="0.6">
      <c r="A58" s="28">
        <v>43879</v>
      </c>
      <c r="B58" s="13" t="s">
        <v>48</v>
      </c>
      <c r="C58" s="14" t="s">
        <v>49</v>
      </c>
      <c r="D58" s="12">
        <v>43412</v>
      </c>
      <c r="E58" s="15">
        <v>31.9</v>
      </c>
      <c r="F58" s="15">
        <v>35.64</v>
      </c>
      <c r="G58" s="33">
        <v>2.06</v>
      </c>
      <c r="H58" s="17">
        <f t="shared" si="2"/>
        <v>0.18181818181818196</v>
      </c>
      <c r="I58" s="18">
        <f t="shared" si="1"/>
        <v>467</v>
      </c>
      <c r="K58" s="19"/>
      <c r="L58" s="18"/>
      <c r="M58" s="18"/>
      <c r="O58" s="21"/>
      <c r="P58" s="24"/>
      <c r="Q58" s="23"/>
      <c r="R58" s="23"/>
      <c r="S58" s="20"/>
      <c r="T58" s="20"/>
      <c r="U58" s="20"/>
      <c r="V58" s="20"/>
      <c r="W58" s="20"/>
      <c r="X58" s="20"/>
      <c r="Y58" s="20"/>
      <c r="Z58" s="20"/>
      <c r="AA58" s="20"/>
      <c r="AB58" s="30"/>
      <c r="AC58" s="30"/>
      <c r="AD58" s="30"/>
    </row>
    <row r="59" spans="1:30" ht="15.6" x14ac:dyDescent="0.6">
      <c r="A59" s="31">
        <v>43858</v>
      </c>
      <c r="B59" s="13" t="s">
        <v>50</v>
      </c>
      <c r="C59" s="14" t="s">
        <v>51</v>
      </c>
      <c r="D59" s="12">
        <v>42934</v>
      </c>
      <c r="E59" s="16">
        <v>16.850000000000001</v>
      </c>
      <c r="F59" s="16">
        <v>21.23</v>
      </c>
      <c r="G59" s="34">
        <v>4.68</v>
      </c>
      <c r="H59" s="17">
        <f t="shared" ref="H59:H60" si="5">((F59+G59)-E59)/E59</f>
        <v>0.53768545994065264</v>
      </c>
      <c r="I59" s="18">
        <f t="shared" si="1"/>
        <v>924</v>
      </c>
      <c r="K59" s="19"/>
      <c r="L59" s="18"/>
      <c r="M59" s="18"/>
      <c r="O59" s="21"/>
      <c r="P59" s="24"/>
      <c r="Q59" s="23"/>
      <c r="R59" s="23"/>
      <c r="S59" s="20"/>
      <c r="T59" s="20"/>
      <c r="U59" s="20"/>
      <c r="V59" s="20"/>
      <c r="W59" s="20"/>
      <c r="X59" s="20"/>
      <c r="Y59" s="20"/>
      <c r="Z59" s="20"/>
      <c r="AA59" s="20"/>
      <c r="AB59" s="30"/>
      <c r="AC59" s="30"/>
      <c r="AD59" s="30"/>
    </row>
    <row r="60" spans="1:30" ht="15.6" x14ac:dyDescent="0.6">
      <c r="A60" s="12">
        <v>43816</v>
      </c>
      <c r="B60" s="13" t="s">
        <v>52</v>
      </c>
      <c r="C60" s="19" t="s">
        <v>53</v>
      </c>
      <c r="D60" s="12">
        <v>43480</v>
      </c>
      <c r="E60" s="15">
        <v>39.58</v>
      </c>
      <c r="F60" s="16">
        <v>25.49</v>
      </c>
      <c r="G60" s="35">
        <f>0.09+0.144+0.129</f>
        <v>0.36299999999999999</v>
      </c>
      <c r="H60" s="17">
        <f t="shared" si="5"/>
        <v>-0.34681657402728655</v>
      </c>
      <c r="I60" s="18">
        <f t="shared" si="1"/>
        <v>336</v>
      </c>
      <c r="K60" s="19"/>
      <c r="L60" s="18"/>
      <c r="M60" s="18"/>
      <c r="O60" s="21"/>
      <c r="P60" s="24"/>
      <c r="Q60" s="23"/>
      <c r="R60" s="23"/>
      <c r="S60" s="20"/>
      <c r="T60" s="20"/>
      <c r="U60" s="20"/>
      <c r="V60" s="20"/>
      <c r="W60" s="20"/>
      <c r="X60" s="20"/>
      <c r="Y60" s="20"/>
      <c r="Z60" s="20"/>
      <c r="AA60" s="20"/>
      <c r="AB60" s="30"/>
      <c r="AC60" s="30"/>
      <c r="AD60" s="30"/>
    </row>
    <row r="61" spans="1:30" ht="15.6" x14ac:dyDescent="0.6">
      <c r="A61" s="36">
        <v>43794</v>
      </c>
      <c r="B61" s="13" t="s">
        <v>54</v>
      </c>
      <c r="C61" s="14" t="s">
        <v>55</v>
      </c>
      <c r="D61" s="37">
        <v>42751</v>
      </c>
      <c r="E61" s="16">
        <v>12.58</v>
      </c>
      <c r="F61" s="16">
        <v>14.38</v>
      </c>
      <c r="G61" s="34">
        <v>4.42</v>
      </c>
      <c r="H61" s="17">
        <f t="shared" ref="H61:H91" si="6">(F61+G61-E61)/E61</f>
        <v>0.49443561208267095</v>
      </c>
      <c r="I61" s="18">
        <f t="shared" si="1"/>
        <v>1043</v>
      </c>
      <c r="K61" s="19"/>
      <c r="L61" s="18"/>
      <c r="M61" s="18"/>
      <c r="O61" s="21"/>
      <c r="P61" s="24"/>
      <c r="Q61" s="23"/>
      <c r="R61" s="23"/>
      <c r="S61" s="20"/>
      <c r="T61" s="20"/>
      <c r="U61" s="20"/>
      <c r="V61" s="20"/>
      <c r="W61" s="20"/>
      <c r="X61" s="20"/>
      <c r="Y61" s="20"/>
      <c r="Z61" s="20"/>
      <c r="AA61" s="20"/>
      <c r="AB61" s="30"/>
      <c r="AC61" s="30"/>
      <c r="AD61" s="30"/>
    </row>
    <row r="62" spans="1:30" ht="15.6" x14ac:dyDescent="0.6">
      <c r="A62" s="31">
        <v>43781</v>
      </c>
      <c r="B62" s="13" t="s">
        <v>16</v>
      </c>
      <c r="C62" s="19" t="s">
        <v>17</v>
      </c>
      <c r="D62" s="12">
        <v>43505</v>
      </c>
      <c r="E62" s="16">
        <v>9.9600000000000009</v>
      </c>
      <c r="F62" s="16">
        <v>12.23</v>
      </c>
      <c r="G62" s="16">
        <f>0.2+0.2+0.2</f>
        <v>0.60000000000000009</v>
      </c>
      <c r="H62" s="17">
        <f t="shared" si="6"/>
        <v>0.28815261044176699</v>
      </c>
      <c r="I62" s="18">
        <f t="shared" si="1"/>
        <v>276</v>
      </c>
      <c r="K62" s="19"/>
      <c r="L62" s="18"/>
      <c r="M62" s="18"/>
      <c r="O62" s="21"/>
      <c r="P62" s="24"/>
      <c r="Q62" s="23"/>
      <c r="R62" s="23"/>
      <c r="S62" s="20"/>
      <c r="T62" s="20"/>
      <c r="U62" s="20"/>
      <c r="V62" s="20"/>
      <c r="W62" s="20"/>
      <c r="X62" s="20"/>
      <c r="Y62" s="20"/>
      <c r="Z62" s="20"/>
      <c r="AA62" s="20"/>
      <c r="AB62" s="30"/>
      <c r="AC62" s="30"/>
      <c r="AD62" s="30"/>
    </row>
    <row r="63" spans="1:30" ht="15.6" x14ac:dyDescent="0.6">
      <c r="A63" s="28">
        <v>43774</v>
      </c>
      <c r="B63" s="13" t="s">
        <v>56</v>
      </c>
      <c r="C63" s="19" t="s">
        <v>57</v>
      </c>
      <c r="D63" s="12">
        <v>42146</v>
      </c>
      <c r="E63" s="16">
        <v>33.28</v>
      </c>
      <c r="F63" s="16">
        <v>43.55</v>
      </c>
      <c r="G63" s="38">
        <v>8.77</v>
      </c>
      <c r="H63" s="17">
        <f t="shared" si="6"/>
        <v>0.57211538461538436</v>
      </c>
      <c r="I63" s="18">
        <f t="shared" si="1"/>
        <v>1628</v>
      </c>
      <c r="K63" s="19"/>
      <c r="L63" s="18"/>
      <c r="M63" s="18"/>
      <c r="O63" s="21"/>
      <c r="P63" s="24"/>
      <c r="Q63" s="23"/>
      <c r="R63" s="23"/>
      <c r="S63" s="20"/>
      <c r="T63" s="20"/>
      <c r="U63" s="20"/>
      <c r="V63" s="20"/>
      <c r="W63" s="20"/>
      <c r="X63" s="20"/>
      <c r="Y63" s="20"/>
      <c r="Z63" s="20"/>
      <c r="AA63" s="20"/>
      <c r="AB63" s="30"/>
      <c r="AC63" s="30"/>
      <c r="AD63" s="30"/>
    </row>
    <row r="64" spans="1:30" ht="15.6" x14ac:dyDescent="0.6">
      <c r="A64" s="28">
        <v>43774</v>
      </c>
      <c r="B64" s="13" t="s">
        <v>58</v>
      </c>
      <c r="C64" s="19" t="s">
        <v>59</v>
      </c>
      <c r="D64" s="12">
        <v>43224</v>
      </c>
      <c r="E64" s="16">
        <v>67.25</v>
      </c>
      <c r="F64" s="16">
        <v>68.41</v>
      </c>
      <c r="G64" s="38">
        <v>11.25</v>
      </c>
      <c r="H64" s="17">
        <f t="shared" si="6"/>
        <v>0.18453531598513007</v>
      </c>
      <c r="I64" s="25">
        <f t="shared" si="1"/>
        <v>550</v>
      </c>
      <c r="K64" s="20"/>
      <c r="L64" s="18"/>
      <c r="M64" s="18"/>
      <c r="O64" s="21"/>
      <c r="P64" s="22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30"/>
      <c r="AC64" s="30"/>
      <c r="AD64" s="30"/>
    </row>
    <row r="65" spans="1:30" ht="15.6" x14ac:dyDescent="0.6">
      <c r="A65" s="28">
        <v>43774</v>
      </c>
      <c r="B65" s="13" t="s">
        <v>60</v>
      </c>
      <c r="C65" s="14" t="s">
        <v>61</v>
      </c>
      <c r="D65" s="12">
        <v>43749</v>
      </c>
      <c r="E65" s="16">
        <v>11.4</v>
      </c>
      <c r="F65" s="16">
        <v>11.65</v>
      </c>
      <c r="G65" s="38">
        <v>0</v>
      </c>
      <c r="H65" s="17">
        <f t="shared" si="6"/>
        <v>2.1929824561403508E-2</v>
      </c>
      <c r="I65" s="25">
        <f t="shared" si="1"/>
        <v>25</v>
      </c>
      <c r="K65" s="20"/>
      <c r="L65" s="18"/>
      <c r="M65" s="18"/>
      <c r="O65" s="21"/>
      <c r="P65" s="22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30"/>
      <c r="AC65" s="30"/>
      <c r="AD65" s="30"/>
    </row>
    <row r="66" spans="1:30" ht="15.6" x14ac:dyDescent="0.6">
      <c r="A66" s="28">
        <v>43767</v>
      </c>
      <c r="B66" s="13" t="s">
        <v>62</v>
      </c>
      <c r="C66" s="19" t="s">
        <v>63</v>
      </c>
      <c r="D66" s="12">
        <v>43139</v>
      </c>
      <c r="E66" s="16">
        <v>35.03</v>
      </c>
      <c r="F66" s="16">
        <v>52.84</v>
      </c>
      <c r="G66" s="38">
        <v>5.09</v>
      </c>
      <c r="H66" s="17">
        <f t="shared" si="6"/>
        <v>0.65372537824721677</v>
      </c>
      <c r="I66" s="25">
        <f t="shared" si="1"/>
        <v>628</v>
      </c>
      <c r="K66" s="19"/>
      <c r="L66" s="18"/>
      <c r="M66" s="18"/>
      <c r="O66" s="21"/>
      <c r="P66" s="22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30"/>
      <c r="AC66" s="30"/>
      <c r="AD66" s="30"/>
    </row>
    <row r="67" spans="1:30" ht="15.6" x14ac:dyDescent="0.6">
      <c r="A67" s="28">
        <v>43767</v>
      </c>
      <c r="B67" s="13" t="s">
        <v>64</v>
      </c>
      <c r="C67" s="39" t="s">
        <v>65</v>
      </c>
      <c r="D67" s="12">
        <v>43284</v>
      </c>
      <c r="E67" s="16">
        <v>45.86</v>
      </c>
      <c r="F67" s="16">
        <v>37.99</v>
      </c>
      <c r="G67" s="27">
        <v>3.08</v>
      </c>
      <c r="H67" s="17">
        <f t="shared" si="6"/>
        <v>-0.10444832097688615</v>
      </c>
      <c r="I67" s="25">
        <f t="shared" si="1"/>
        <v>483</v>
      </c>
      <c r="K67" s="19"/>
      <c r="L67" s="18"/>
      <c r="M67" s="18"/>
      <c r="O67" s="21"/>
      <c r="P67" s="24"/>
      <c r="Q67" s="23"/>
      <c r="R67" s="23"/>
      <c r="S67" s="20"/>
      <c r="T67" s="20"/>
      <c r="U67" s="20"/>
      <c r="V67" s="20"/>
      <c r="W67" s="20"/>
      <c r="X67" s="20"/>
      <c r="Y67" s="20"/>
      <c r="Z67" s="20"/>
      <c r="AA67" s="20"/>
      <c r="AB67" s="30"/>
      <c r="AC67" s="30"/>
      <c r="AD67" s="30"/>
    </row>
    <row r="68" spans="1:30" ht="15.6" x14ac:dyDescent="0.6">
      <c r="A68" s="28">
        <v>43704</v>
      </c>
      <c r="B68" s="13" t="s">
        <v>66</v>
      </c>
      <c r="C68" s="14" t="s">
        <v>67</v>
      </c>
      <c r="D68" s="12">
        <v>43655</v>
      </c>
      <c r="E68" s="16">
        <v>37.97</v>
      </c>
      <c r="F68" s="16">
        <v>40.549999999999997</v>
      </c>
      <c r="G68" s="16">
        <v>0.66</v>
      </c>
      <c r="H68" s="17">
        <f t="shared" si="6"/>
        <v>8.5330524097971955E-2</v>
      </c>
      <c r="I68" s="5">
        <f t="shared" si="1"/>
        <v>49</v>
      </c>
      <c r="J68" s="16"/>
      <c r="K68" s="19"/>
      <c r="L68" s="18"/>
      <c r="M68" s="18"/>
      <c r="O68" s="21"/>
      <c r="P68" s="22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30"/>
      <c r="AC68" s="30"/>
      <c r="AD68" s="30"/>
    </row>
    <row r="69" spans="1:30" ht="15.6" x14ac:dyDescent="0.6">
      <c r="A69" s="28">
        <v>43683</v>
      </c>
      <c r="B69" s="13" t="s">
        <v>68</v>
      </c>
      <c r="C69" s="14" t="s">
        <v>69</v>
      </c>
      <c r="D69" s="12">
        <v>43578</v>
      </c>
      <c r="E69" s="16">
        <v>43.17</v>
      </c>
      <c r="F69" s="16">
        <v>38.15</v>
      </c>
      <c r="G69" s="16">
        <v>0.5</v>
      </c>
      <c r="H69" s="17">
        <f t="shared" si="6"/>
        <v>-0.10470233958767669</v>
      </c>
      <c r="I69" s="5">
        <f t="shared" si="1"/>
        <v>105</v>
      </c>
      <c r="J69" s="16"/>
      <c r="K69" s="19"/>
      <c r="L69" s="18"/>
      <c r="M69" s="18"/>
      <c r="O69" s="21"/>
      <c r="P69" s="22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30"/>
      <c r="AC69" s="30"/>
      <c r="AD69" s="30"/>
    </row>
    <row r="70" spans="1:30" ht="15.6" x14ac:dyDescent="0.6">
      <c r="A70" s="28">
        <v>43697</v>
      </c>
      <c r="B70" s="13" t="s">
        <v>70</v>
      </c>
      <c r="C70" s="14" t="s">
        <v>71</v>
      </c>
      <c r="D70" s="12">
        <v>43535</v>
      </c>
      <c r="E70" s="16">
        <v>18.02</v>
      </c>
      <c r="F70" s="16">
        <v>16.829999999999998</v>
      </c>
      <c r="G70" s="16">
        <f>0.44+0.44</f>
        <v>0.88</v>
      </c>
      <c r="H70" s="17">
        <f t="shared" si="6"/>
        <v>-1.7203107658157728E-2</v>
      </c>
      <c r="I70" s="5">
        <f t="shared" si="1"/>
        <v>162</v>
      </c>
      <c r="J70" s="25"/>
      <c r="K70" s="21"/>
      <c r="L70" s="18"/>
      <c r="M70" s="18"/>
      <c r="O70" s="21"/>
      <c r="P70" s="22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30"/>
      <c r="AC70" s="30"/>
      <c r="AD70" s="30"/>
    </row>
    <row r="71" spans="1:30" ht="15.6" x14ac:dyDescent="0.6">
      <c r="A71" s="40">
        <v>43641</v>
      </c>
      <c r="B71" s="41" t="s">
        <v>72</v>
      </c>
      <c r="C71" s="42" t="s">
        <v>73</v>
      </c>
      <c r="D71" s="43">
        <v>43563</v>
      </c>
      <c r="E71" s="44">
        <v>18.100000000000001</v>
      </c>
      <c r="F71" s="44">
        <v>16.96</v>
      </c>
      <c r="G71" s="44">
        <f>0.18+0.16</f>
        <v>0.33999999999999997</v>
      </c>
      <c r="H71" s="45">
        <f t="shared" si="6"/>
        <v>-4.4198895027624342E-2</v>
      </c>
      <c r="I71" s="5">
        <f t="shared" si="1"/>
        <v>78</v>
      </c>
      <c r="J71" s="25"/>
      <c r="K71" s="21"/>
      <c r="L71" s="16"/>
      <c r="M71" s="18"/>
      <c r="O71" s="26"/>
      <c r="P71" s="22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30"/>
      <c r="AC71" s="30"/>
      <c r="AD71" s="30"/>
    </row>
    <row r="72" spans="1:30" ht="15.6" x14ac:dyDescent="0.6">
      <c r="A72" s="40">
        <v>43641</v>
      </c>
      <c r="B72" s="41" t="s">
        <v>38</v>
      </c>
      <c r="C72" s="42" t="s">
        <v>74</v>
      </c>
      <c r="D72" s="43">
        <v>42157</v>
      </c>
      <c r="E72" s="44">
        <v>17.02</v>
      </c>
      <c r="F72" s="44">
        <v>15.9</v>
      </c>
      <c r="G72" s="46">
        <v>7.24</v>
      </c>
      <c r="H72" s="45">
        <f t="shared" si="6"/>
        <v>0.35957696827262053</v>
      </c>
      <c r="I72" s="5">
        <f t="shared" si="1"/>
        <v>1484</v>
      </c>
      <c r="J72" s="25"/>
      <c r="K72" s="21"/>
      <c r="L72" s="16"/>
      <c r="M72" s="18"/>
      <c r="O72" s="26"/>
      <c r="P72" s="24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30"/>
      <c r="AC72" s="30"/>
      <c r="AD72" s="30"/>
    </row>
    <row r="73" spans="1:30" ht="15.6" x14ac:dyDescent="0.6">
      <c r="A73" s="40">
        <v>43571</v>
      </c>
      <c r="B73" s="47" t="s">
        <v>75</v>
      </c>
      <c r="C73" s="42" t="s">
        <v>76</v>
      </c>
      <c r="D73" s="43">
        <v>42780</v>
      </c>
      <c r="E73" s="44">
        <v>38.619999999999997</v>
      </c>
      <c r="F73" s="44">
        <v>32.61</v>
      </c>
      <c r="G73" s="46">
        <v>4.83</v>
      </c>
      <c r="H73" s="45">
        <f t="shared" si="6"/>
        <v>-3.0554117037804241E-2</v>
      </c>
      <c r="I73" s="5">
        <f t="shared" si="1"/>
        <v>791</v>
      </c>
      <c r="J73" s="17"/>
      <c r="K73" s="16"/>
      <c r="L73" s="21"/>
      <c r="M73" s="21"/>
      <c r="N73" s="20"/>
      <c r="O73" s="21"/>
      <c r="P73" s="24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30"/>
      <c r="AC73" s="30"/>
      <c r="AD73" s="30"/>
    </row>
    <row r="74" spans="1:30" ht="15.6" x14ac:dyDescent="0.6">
      <c r="A74" s="48">
        <v>43557</v>
      </c>
      <c r="B74" s="47" t="s">
        <v>77</v>
      </c>
      <c r="C74" s="42" t="s">
        <v>78</v>
      </c>
      <c r="D74" s="49">
        <v>43045</v>
      </c>
      <c r="E74" s="44">
        <v>17.649999999999999</v>
      </c>
      <c r="F74" s="44">
        <v>17.71</v>
      </c>
      <c r="G74" s="46">
        <v>1.91</v>
      </c>
      <c r="H74" s="45">
        <f t="shared" si="6"/>
        <v>0.11161473087818712</v>
      </c>
      <c r="I74" s="5">
        <f t="shared" si="1"/>
        <v>512</v>
      </c>
      <c r="J74" s="17"/>
      <c r="K74" s="16"/>
      <c r="L74" s="21"/>
      <c r="M74" s="21"/>
      <c r="N74" s="20"/>
      <c r="O74" s="21"/>
      <c r="P74" s="24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30"/>
      <c r="AC74" s="30"/>
      <c r="AD74" s="30"/>
    </row>
    <row r="75" spans="1:30" ht="15.6" x14ac:dyDescent="0.6">
      <c r="A75" s="40">
        <v>43524</v>
      </c>
      <c r="B75" s="47" t="s">
        <v>79</v>
      </c>
      <c r="C75" s="42" t="s">
        <v>80</v>
      </c>
      <c r="D75" s="43">
        <v>43322</v>
      </c>
      <c r="E75" s="44">
        <v>30</v>
      </c>
      <c r="F75" s="44">
        <v>30.5</v>
      </c>
      <c r="G75" s="44">
        <f>G351</f>
        <v>2.2599999999999998</v>
      </c>
      <c r="H75" s="45">
        <f t="shared" si="6"/>
        <v>9.1999999999999929E-2</v>
      </c>
      <c r="I75" s="5">
        <f t="shared" si="1"/>
        <v>202</v>
      </c>
      <c r="J75" s="50"/>
      <c r="K75" s="21"/>
      <c r="L75" s="18"/>
      <c r="M75" s="16"/>
      <c r="N75" s="20"/>
      <c r="P75" s="51"/>
      <c r="Q75" s="52"/>
      <c r="R75" s="52"/>
      <c r="S75" s="52"/>
      <c r="T75" s="52"/>
      <c r="U75" s="20"/>
      <c r="V75" s="20"/>
      <c r="W75" s="20"/>
      <c r="X75" s="20"/>
      <c r="Y75" s="20"/>
      <c r="Z75" s="20"/>
      <c r="AA75" s="20"/>
      <c r="AB75" s="30"/>
      <c r="AC75" s="30"/>
      <c r="AD75" s="30"/>
    </row>
    <row r="76" spans="1:30" ht="15.6" x14ac:dyDescent="0.6">
      <c r="A76" s="40">
        <v>43523</v>
      </c>
      <c r="B76" s="47" t="s">
        <v>81</v>
      </c>
      <c r="C76" s="42" t="s">
        <v>82</v>
      </c>
      <c r="D76" s="43">
        <v>43388</v>
      </c>
      <c r="E76" s="44">
        <v>19.5</v>
      </c>
      <c r="F76" s="44">
        <v>18.5</v>
      </c>
      <c r="G76" s="44">
        <f>G354</f>
        <v>0.06</v>
      </c>
      <c r="H76" s="45">
        <f t="shared" si="6"/>
        <v>-4.8205128205128268E-2</v>
      </c>
      <c r="I76" s="5">
        <f t="shared" si="1"/>
        <v>135</v>
      </c>
      <c r="J76" s="50"/>
      <c r="K76" s="21"/>
      <c r="L76" s="18"/>
      <c r="M76" s="16"/>
      <c r="N76" s="20"/>
      <c r="P76" s="24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30"/>
      <c r="AC76" s="30"/>
      <c r="AD76" s="30"/>
    </row>
    <row r="77" spans="1:30" ht="15.6" x14ac:dyDescent="0.6">
      <c r="A77" s="40">
        <v>43516</v>
      </c>
      <c r="B77" s="47" t="s">
        <v>26</v>
      </c>
      <c r="C77" s="42" t="s">
        <v>83</v>
      </c>
      <c r="D77" s="43">
        <v>43469</v>
      </c>
      <c r="E77" s="53">
        <v>28.36</v>
      </c>
      <c r="F77" s="53">
        <v>32</v>
      </c>
      <c r="G77" s="53">
        <v>0</v>
      </c>
      <c r="H77" s="45">
        <f t="shared" si="6"/>
        <v>0.12834978843441469</v>
      </c>
      <c r="I77" s="5">
        <f t="shared" si="1"/>
        <v>47</v>
      </c>
      <c r="J77" s="25"/>
      <c r="K77" s="21"/>
      <c r="L77" s="18"/>
      <c r="M77" s="16"/>
      <c r="N77" s="20"/>
      <c r="P77" s="24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30"/>
      <c r="AC77" s="30"/>
      <c r="AD77" s="30"/>
    </row>
    <row r="78" spans="1:30" ht="15.6" x14ac:dyDescent="0.6">
      <c r="A78" s="48">
        <v>43508</v>
      </c>
      <c r="B78" s="47" t="s">
        <v>84</v>
      </c>
      <c r="C78" s="54" t="s">
        <v>85</v>
      </c>
      <c r="D78" s="43">
        <v>42986</v>
      </c>
      <c r="E78" s="44">
        <v>15.1</v>
      </c>
      <c r="F78" s="44">
        <v>16.75</v>
      </c>
      <c r="G78" s="46">
        <v>2.39</v>
      </c>
      <c r="H78" s="45">
        <f t="shared" si="6"/>
        <v>0.26754966887417225</v>
      </c>
      <c r="I78" s="5">
        <f t="shared" si="1"/>
        <v>522</v>
      </c>
      <c r="J78" s="17"/>
      <c r="K78" s="21"/>
      <c r="L78" s="16"/>
      <c r="M78" s="18"/>
      <c r="N78" s="55"/>
      <c r="O78" s="30"/>
      <c r="P78" s="56"/>
      <c r="Q78" s="57"/>
      <c r="R78" s="57"/>
      <c r="S78" s="57"/>
      <c r="T78" s="57"/>
      <c r="U78" s="57"/>
      <c r="V78" s="57"/>
      <c r="W78" s="57"/>
      <c r="X78" s="57"/>
      <c r="Y78" s="30"/>
      <c r="Z78" s="30"/>
      <c r="AA78" s="30"/>
      <c r="AB78" s="30"/>
      <c r="AC78" s="30"/>
      <c r="AD78" s="30"/>
    </row>
    <row r="79" spans="1:30" ht="15.6" x14ac:dyDescent="0.6">
      <c r="A79" s="58">
        <v>43432</v>
      </c>
      <c r="B79" s="2" t="s">
        <v>86</v>
      </c>
      <c r="C79" s="5" t="s">
        <v>87</v>
      </c>
      <c r="D79" s="59">
        <v>42636</v>
      </c>
      <c r="E79" s="60">
        <v>13.12</v>
      </c>
      <c r="F79" s="60">
        <v>13</v>
      </c>
      <c r="G79" s="61">
        <v>2.76</v>
      </c>
      <c r="H79" s="62">
        <f t="shared" si="6"/>
        <v>0.20121951219512202</v>
      </c>
      <c r="I79" s="5">
        <f t="shared" si="1"/>
        <v>796</v>
      </c>
      <c r="J79" s="62"/>
      <c r="K79" s="63"/>
      <c r="L79" s="55"/>
      <c r="M79" s="57"/>
      <c r="N79" s="55"/>
      <c r="O79" s="30"/>
      <c r="P79" s="56"/>
      <c r="Q79" s="57"/>
      <c r="R79" s="57"/>
      <c r="S79" s="57"/>
      <c r="T79" s="57"/>
      <c r="U79" s="57"/>
      <c r="V79" s="57"/>
      <c r="W79" s="57"/>
      <c r="X79" s="57"/>
      <c r="Y79" s="30"/>
      <c r="Z79" s="30"/>
      <c r="AA79" s="30"/>
      <c r="AB79" s="30"/>
      <c r="AC79" s="30"/>
      <c r="AD79" s="30"/>
    </row>
    <row r="80" spans="1:30" ht="15.6" x14ac:dyDescent="0.6">
      <c r="A80" s="58">
        <v>43347</v>
      </c>
      <c r="B80" s="2" t="s">
        <v>88</v>
      </c>
      <c r="C80" s="5" t="s">
        <v>89</v>
      </c>
      <c r="D80" s="59">
        <v>43172</v>
      </c>
      <c r="E80" s="60">
        <v>19.04</v>
      </c>
      <c r="F80" s="60">
        <v>17.5</v>
      </c>
      <c r="G80" s="60">
        <f>G292</f>
        <v>2.641</v>
      </c>
      <c r="H80" s="62">
        <f t="shared" si="6"/>
        <v>5.7825630252100794E-2</v>
      </c>
      <c r="I80" s="5">
        <f t="shared" si="1"/>
        <v>175</v>
      </c>
      <c r="J80" s="57"/>
      <c r="K80" s="30"/>
      <c r="L80" s="57"/>
      <c r="M80" s="64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30"/>
      <c r="Z80" s="30"/>
      <c r="AA80" s="30"/>
      <c r="AB80" s="30"/>
      <c r="AC80" s="30"/>
      <c r="AD80" s="30"/>
    </row>
    <row r="81" spans="1:30" ht="16.5" customHeight="1" x14ac:dyDescent="0.6">
      <c r="A81" s="65">
        <v>43340</v>
      </c>
      <c r="B81" s="2" t="s">
        <v>90</v>
      </c>
      <c r="C81" s="66" t="s">
        <v>91</v>
      </c>
      <c r="D81" s="59">
        <v>43284</v>
      </c>
      <c r="E81" s="60">
        <v>71.959999999999994</v>
      </c>
      <c r="F81" s="60">
        <v>68.16</v>
      </c>
      <c r="G81" s="67">
        <v>0.94</v>
      </c>
      <c r="H81" s="62">
        <f t="shared" si="6"/>
        <v>-3.9744302390216785E-2</v>
      </c>
      <c r="I81" s="5">
        <f t="shared" si="1"/>
        <v>56</v>
      </c>
      <c r="J81" s="57"/>
      <c r="K81" s="30"/>
      <c r="L81" s="68"/>
      <c r="M81" s="57"/>
      <c r="N81" s="57"/>
      <c r="O81" s="69"/>
      <c r="P81" s="56"/>
      <c r="Q81" s="70"/>
      <c r="R81" s="70"/>
      <c r="S81" s="57"/>
      <c r="T81" s="57"/>
      <c r="U81" s="57"/>
      <c r="V81" s="57"/>
      <c r="W81" s="57"/>
      <c r="X81" s="57"/>
      <c r="Y81" s="30"/>
      <c r="Z81" s="30"/>
      <c r="AA81" s="30"/>
      <c r="AB81" s="30"/>
      <c r="AC81" s="30"/>
      <c r="AD81" s="30"/>
    </row>
    <row r="82" spans="1:30" ht="15.6" x14ac:dyDescent="0.6">
      <c r="A82" s="58">
        <v>43340</v>
      </c>
      <c r="B82" s="2" t="s">
        <v>92</v>
      </c>
      <c r="C82" s="5" t="s">
        <v>93</v>
      </c>
      <c r="D82" s="59">
        <v>42879</v>
      </c>
      <c r="E82" s="60">
        <v>16.989999999999998</v>
      </c>
      <c r="F82" s="60">
        <v>14.66</v>
      </c>
      <c r="G82" s="60">
        <v>1.8</v>
      </c>
      <c r="H82" s="62">
        <f t="shared" si="6"/>
        <v>-3.1194820482636706E-2</v>
      </c>
      <c r="I82" s="5">
        <f t="shared" si="1"/>
        <v>461</v>
      </c>
      <c r="J82" s="57"/>
      <c r="K82" s="30"/>
      <c r="L82" s="57"/>
      <c r="M82" s="64"/>
      <c r="N82" s="57"/>
      <c r="O82" s="55"/>
      <c r="P82" s="56"/>
      <c r="Q82" s="57"/>
      <c r="R82" s="57"/>
      <c r="S82" s="57"/>
      <c r="T82" s="57"/>
      <c r="U82" s="57"/>
      <c r="V82" s="57"/>
      <c r="W82" s="57"/>
      <c r="X82" s="57"/>
      <c r="Y82" s="30"/>
      <c r="Z82" s="30"/>
      <c r="AA82" s="30"/>
      <c r="AB82" s="30"/>
      <c r="AC82" s="30"/>
      <c r="AD82" s="30"/>
    </row>
    <row r="83" spans="1:30" ht="16.8" x14ac:dyDescent="0.65">
      <c r="A83" s="58">
        <v>43340</v>
      </c>
      <c r="B83" s="2" t="s">
        <v>18</v>
      </c>
      <c r="C83" s="5" t="s">
        <v>94</v>
      </c>
      <c r="D83" s="59">
        <v>43186</v>
      </c>
      <c r="E83" s="60">
        <v>26.15</v>
      </c>
      <c r="F83" s="60">
        <v>30.25</v>
      </c>
      <c r="G83" s="60">
        <v>1.35</v>
      </c>
      <c r="H83" s="62">
        <f t="shared" si="6"/>
        <v>0.20841300191204601</v>
      </c>
      <c r="I83" s="5">
        <f t="shared" si="1"/>
        <v>154</v>
      </c>
      <c r="J83" s="71"/>
      <c r="K83" s="72"/>
      <c r="L83" s="71"/>
      <c r="M83" s="73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72"/>
      <c r="AA83" s="72"/>
      <c r="AB83" s="72"/>
      <c r="AC83" s="72"/>
      <c r="AD83" s="72"/>
    </row>
    <row r="84" spans="1:30" ht="15.6" x14ac:dyDescent="0.6">
      <c r="A84" s="58">
        <v>43313</v>
      </c>
      <c r="B84" s="2" t="s">
        <v>95</v>
      </c>
      <c r="C84" s="5" t="s">
        <v>96</v>
      </c>
      <c r="D84" s="59">
        <v>42811</v>
      </c>
      <c r="E84" s="60">
        <v>21.05</v>
      </c>
      <c r="F84" s="60">
        <v>24</v>
      </c>
      <c r="G84" s="60">
        <v>1.93</v>
      </c>
      <c r="H84" s="62">
        <f t="shared" si="6"/>
        <v>0.23182897862232774</v>
      </c>
      <c r="I84" s="5">
        <f t="shared" si="1"/>
        <v>502</v>
      </c>
      <c r="J84" s="57"/>
      <c r="K84" s="67"/>
      <c r="L84" s="67"/>
      <c r="M84" s="67"/>
      <c r="N84" s="6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</row>
    <row r="85" spans="1:30" ht="15.6" x14ac:dyDescent="0.6">
      <c r="A85" s="58">
        <v>43258</v>
      </c>
      <c r="B85" s="2" t="s">
        <v>97</v>
      </c>
      <c r="C85" s="5" t="s">
        <v>98</v>
      </c>
      <c r="D85" s="59">
        <v>43161</v>
      </c>
      <c r="E85" s="60">
        <v>30.35</v>
      </c>
      <c r="F85" s="60">
        <v>40</v>
      </c>
      <c r="G85" s="60">
        <v>0.38</v>
      </c>
      <c r="H85" s="62">
        <f t="shared" si="6"/>
        <v>0.33047775947281716</v>
      </c>
      <c r="I85" s="5">
        <f t="shared" si="1"/>
        <v>97</v>
      </c>
      <c r="J85" s="57"/>
      <c r="K85" s="67"/>
      <c r="L85" s="67"/>
      <c r="M85" s="67"/>
      <c r="N85" s="6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</row>
    <row r="86" spans="1:30" ht="15.6" x14ac:dyDescent="0.6">
      <c r="A86" s="58">
        <v>43251</v>
      </c>
      <c r="B86" s="2" t="s">
        <v>99</v>
      </c>
      <c r="C86" s="5" t="s">
        <v>100</v>
      </c>
      <c r="D86" s="59">
        <v>42759</v>
      </c>
      <c r="E86" s="60">
        <v>23.5</v>
      </c>
      <c r="F86" s="60">
        <v>18.350000000000001</v>
      </c>
      <c r="G86" s="60">
        <v>3.47</v>
      </c>
      <c r="H86" s="62">
        <f t="shared" si="6"/>
        <v>-7.1489361702127649E-2</v>
      </c>
      <c r="I86" s="5">
        <f t="shared" si="1"/>
        <v>492</v>
      </c>
      <c r="J86" s="57"/>
      <c r="K86" s="67"/>
      <c r="L86" s="67"/>
      <c r="M86" s="67"/>
      <c r="N86" s="6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</row>
    <row r="87" spans="1:30" ht="15.6" x14ac:dyDescent="0.6">
      <c r="A87" s="58">
        <v>43222</v>
      </c>
      <c r="B87" s="2" t="s">
        <v>101</v>
      </c>
      <c r="C87" s="5" t="s">
        <v>102</v>
      </c>
      <c r="D87" s="59">
        <v>43134</v>
      </c>
      <c r="E87" s="60">
        <v>36.53</v>
      </c>
      <c r="F87" s="60">
        <v>32</v>
      </c>
      <c r="G87" s="60">
        <v>0.5</v>
      </c>
      <c r="H87" s="62">
        <f t="shared" si="6"/>
        <v>-0.11032028469750893</v>
      </c>
      <c r="I87" s="5">
        <f t="shared" si="1"/>
        <v>88</v>
      </c>
      <c r="J87" s="57"/>
      <c r="K87" s="67"/>
      <c r="L87" s="67"/>
      <c r="M87" s="67"/>
      <c r="N87" s="6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</row>
    <row r="88" spans="1:30" ht="15.6" x14ac:dyDescent="0.6">
      <c r="A88" s="58">
        <v>43214</v>
      </c>
      <c r="B88" s="2" t="s">
        <v>103</v>
      </c>
      <c r="C88" s="5" t="s">
        <v>104</v>
      </c>
      <c r="D88" s="59">
        <v>42601</v>
      </c>
      <c r="E88" s="60">
        <v>17.79</v>
      </c>
      <c r="F88" s="60">
        <v>21.25</v>
      </c>
      <c r="G88" s="60">
        <v>3.56</v>
      </c>
      <c r="H88" s="62">
        <f t="shared" si="6"/>
        <v>0.3946037099494098</v>
      </c>
      <c r="I88" s="5">
        <f t="shared" si="1"/>
        <v>613</v>
      </c>
      <c r="J88" s="57"/>
      <c r="K88" s="67"/>
      <c r="L88" s="67"/>
      <c r="M88" s="67"/>
      <c r="N88" s="6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</row>
    <row r="89" spans="1:30" ht="15.6" x14ac:dyDescent="0.6">
      <c r="A89" s="58">
        <v>43209</v>
      </c>
      <c r="B89" s="2" t="s">
        <v>105</v>
      </c>
      <c r="C89" s="5" t="s">
        <v>106</v>
      </c>
      <c r="D89" s="59">
        <v>42913</v>
      </c>
      <c r="E89" s="60">
        <v>25.63</v>
      </c>
      <c r="F89" s="60">
        <v>24.5</v>
      </c>
      <c r="G89" s="60">
        <v>1.24</v>
      </c>
      <c r="H89" s="62">
        <f t="shared" si="6"/>
        <v>4.2918454935622101E-3</v>
      </c>
      <c r="I89" s="5">
        <f t="shared" si="1"/>
        <v>296</v>
      </c>
      <c r="J89" s="57"/>
      <c r="K89" s="67"/>
      <c r="L89" s="67"/>
      <c r="M89" s="67"/>
      <c r="N89" s="6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</row>
    <row r="90" spans="1:30" ht="15.6" x14ac:dyDescent="0.6">
      <c r="A90" s="58">
        <v>43192</v>
      </c>
      <c r="B90" s="2" t="s">
        <v>107</v>
      </c>
      <c r="C90" s="5" t="s">
        <v>108</v>
      </c>
      <c r="D90" s="59">
        <v>43143</v>
      </c>
      <c r="E90" s="60">
        <v>14.42</v>
      </c>
      <c r="F90" s="60">
        <v>12</v>
      </c>
      <c r="G90" s="60">
        <v>0.12</v>
      </c>
      <c r="H90" s="62">
        <f t="shared" si="6"/>
        <v>-0.15950069348127605</v>
      </c>
      <c r="I90" s="5">
        <f t="shared" si="1"/>
        <v>49</v>
      </c>
      <c r="J90" s="57"/>
      <c r="K90" s="67"/>
      <c r="L90" s="67"/>
      <c r="M90" s="67"/>
      <c r="N90" s="6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</row>
    <row r="91" spans="1:30" ht="15.6" x14ac:dyDescent="0.6">
      <c r="A91" s="58">
        <v>43185</v>
      </c>
      <c r="B91" s="2" t="s">
        <v>109</v>
      </c>
      <c r="C91" s="5" t="s">
        <v>110</v>
      </c>
      <c r="D91" s="59">
        <v>43116</v>
      </c>
      <c r="E91" s="60">
        <v>20</v>
      </c>
      <c r="F91" s="60">
        <v>16</v>
      </c>
      <c r="G91" s="60">
        <v>0.56999999999999995</v>
      </c>
      <c r="H91" s="62">
        <f t="shared" si="6"/>
        <v>-0.17149999999999999</v>
      </c>
      <c r="I91" s="5">
        <f t="shared" si="1"/>
        <v>69</v>
      </c>
      <c r="J91" s="57"/>
      <c r="K91" s="67"/>
      <c r="L91" s="67"/>
      <c r="M91" s="67"/>
      <c r="N91" s="6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</row>
    <row r="92" spans="1:30" ht="15.6" x14ac:dyDescent="0.6">
      <c r="A92" s="58">
        <v>43182</v>
      </c>
      <c r="B92" s="2" t="s">
        <v>111</v>
      </c>
      <c r="C92" s="5" t="s">
        <v>112</v>
      </c>
      <c r="D92" s="59">
        <v>43080</v>
      </c>
      <c r="E92" s="60">
        <v>14</v>
      </c>
      <c r="F92" s="60">
        <v>10.5</v>
      </c>
      <c r="G92" s="60">
        <v>0.39</v>
      </c>
      <c r="H92" s="62">
        <f t="shared" ref="H92:H143" si="7">((F92+G92)-E92)/E92</f>
        <v>-0.22214285714285711</v>
      </c>
      <c r="I92" s="5">
        <f t="shared" si="1"/>
        <v>102</v>
      </c>
      <c r="J92" s="57"/>
      <c r="K92" s="67"/>
      <c r="L92" s="67"/>
      <c r="M92" s="67"/>
      <c r="N92" s="6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</row>
    <row r="93" spans="1:30" ht="15.6" x14ac:dyDescent="0.6">
      <c r="A93" s="58">
        <v>43172</v>
      </c>
      <c r="B93" s="2" t="s">
        <v>113</v>
      </c>
      <c r="C93" s="5" t="s">
        <v>114</v>
      </c>
      <c r="D93" s="59">
        <v>42895</v>
      </c>
      <c r="E93" s="60">
        <v>7.05</v>
      </c>
      <c r="F93" s="60">
        <v>6.94</v>
      </c>
      <c r="G93" s="60">
        <v>0.59</v>
      </c>
      <c r="H93" s="62">
        <f t="shared" si="7"/>
        <v>6.808510638297878E-2</v>
      </c>
      <c r="I93" s="5">
        <f t="shared" si="1"/>
        <v>277</v>
      </c>
      <c r="J93" s="57"/>
      <c r="K93" s="67"/>
      <c r="L93" s="67"/>
      <c r="M93" s="67"/>
      <c r="N93" s="6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</row>
    <row r="94" spans="1:30" ht="15.6" x14ac:dyDescent="0.6">
      <c r="A94" s="58">
        <v>43172</v>
      </c>
      <c r="B94" s="2" t="s">
        <v>115</v>
      </c>
      <c r="C94" s="5" t="s">
        <v>116</v>
      </c>
      <c r="D94" s="59">
        <v>42654</v>
      </c>
      <c r="E94" s="60">
        <v>24.76</v>
      </c>
      <c r="F94" s="60">
        <v>26.72</v>
      </c>
      <c r="G94" s="60">
        <v>1.984</v>
      </c>
      <c r="H94" s="62">
        <f t="shared" si="7"/>
        <v>0.15928917609046844</v>
      </c>
      <c r="I94" s="5">
        <f t="shared" si="1"/>
        <v>518</v>
      </c>
      <c r="J94" s="57"/>
      <c r="K94" s="67"/>
      <c r="L94" s="67"/>
      <c r="M94" s="67"/>
      <c r="N94" s="6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</row>
    <row r="95" spans="1:30" ht="15.6" x14ac:dyDescent="0.6">
      <c r="A95" s="58">
        <v>43172</v>
      </c>
      <c r="B95" s="2" t="s">
        <v>117</v>
      </c>
      <c r="C95" s="5" t="s">
        <v>118</v>
      </c>
      <c r="D95" s="59">
        <v>42738</v>
      </c>
      <c r="E95" s="60">
        <v>23.67</v>
      </c>
      <c r="F95" s="60">
        <v>24.07</v>
      </c>
      <c r="G95" s="60">
        <v>1.6400000000000001</v>
      </c>
      <c r="H95" s="62">
        <f t="shared" si="7"/>
        <v>8.6185044359949267E-2</v>
      </c>
      <c r="I95" s="5">
        <f t="shared" si="1"/>
        <v>434</v>
      </c>
      <c r="J95" s="57"/>
      <c r="K95" s="67"/>
      <c r="L95" s="67"/>
      <c r="M95" s="67"/>
      <c r="N95" s="6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</row>
    <row r="96" spans="1:30" ht="15.75" customHeight="1" x14ac:dyDescent="0.6">
      <c r="A96" s="58">
        <v>43151</v>
      </c>
      <c r="B96" s="2" t="s">
        <v>119</v>
      </c>
      <c r="C96" s="5" t="s">
        <v>120</v>
      </c>
      <c r="D96" s="59">
        <v>42926</v>
      </c>
      <c r="E96" s="60">
        <v>12.84</v>
      </c>
      <c r="F96" s="60">
        <v>12.39</v>
      </c>
      <c r="G96" s="60">
        <v>0.9</v>
      </c>
      <c r="H96" s="62">
        <f t="shared" si="7"/>
        <v>3.5046728971962697E-2</v>
      </c>
      <c r="I96" s="5">
        <f t="shared" si="1"/>
        <v>225</v>
      </c>
      <c r="J96" s="57"/>
      <c r="K96" s="67"/>
      <c r="L96" s="67"/>
      <c r="M96" s="67"/>
      <c r="N96" s="6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</row>
    <row r="97" spans="1:30" ht="15.75" customHeight="1" x14ac:dyDescent="0.6">
      <c r="A97" s="58">
        <v>43151</v>
      </c>
      <c r="B97" s="2" t="s">
        <v>121</v>
      </c>
      <c r="C97" s="5" t="s">
        <v>122</v>
      </c>
      <c r="D97" s="59">
        <v>42899</v>
      </c>
      <c r="E97" s="60">
        <v>19.45</v>
      </c>
      <c r="F97" s="60">
        <v>15.29</v>
      </c>
      <c r="G97" s="60">
        <v>0.82</v>
      </c>
      <c r="H97" s="62">
        <f t="shared" si="7"/>
        <v>-0.17172236503856042</v>
      </c>
      <c r="I97" s="5">
        <f t="shared" si="1"/>
        <v>252</v>
      </c>
      <c r="J97" s="57"/>
      <c r="K97" s="67"/>
      <c r="L97" s="67"/>
      <c r="M97" s="67"/>
      <c r="N97" s="6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</row>
    <row r="98" spans="1:30" ht="15.75" customHeight="1" x14ac:dyDescent="0.6">
      <c r="A98" s="58">
        <v>43088</v>
      </c>
      <c r="B98" s="2" t="s">
        <v>123</v>
      </c>
      <c r="C98" s="5" t="s">
        <v>124</v>
      </c>
      <c r="D98" s="59">
        <v>43017</v>
      </c>
      <c r="E98" s="60">
        <v>25.99</v>
      </c>
      <c r="F98" s="60">
        <v>25.65</v>
      </c>
      <c r="G98" s="60">
        <v>0.28000000000000003</v>
      </c>
      <c r="H98" s="62">
        <f t="shared" si="7"/>
        <v>-2.3085802231627059E-3</v>
      </c>
      <c r="I98" s="5">
        <f t="shared" si="1"/>
        <v>71</v>
      </c>
      <c r="J98" s="57"/>
      <c r="K98" s="67"/>
      <c r="L98" s="67"/>
      <c r="M98" s="67"/>
      <c r="N98" s="6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</row>
    <row r="99" spans="1:30" ht="15.75" customHeight="1" x14ac:dyDescent="0.6">
      <c r="A99" s="58">
        <v>43056</v>
      </c>
      <c r="B99" s="2" t="s">
        <v>62</v>
      </c>
      <c r="C99" s="5" t="s">
        <v>63</v>
      </c>
      <c r="D99" s="59">
        <v>42083</v>
      </c>
      <c r="E99" s="60">
        <v>38.770000000000003</v>
      </c>
      <c r="F99" s="60">
        <v>32.159999999999997</v>
      </c>
      <c r="G99" s="60">
        <v>6.1</v>
      </c>
      <c r="H99" s="62">
        <f t="shared" si="7"/>
        <v>-1.3154500902759996E-2</v>
      </c>
      <c r="I99" s="5">
        <f t="shared" si="1"/>
        <v>973</v>
      </c>
      <c r="J99" s="57"/>
      <c r="K99" s="67"/>
      <c r="L99" s="67"/>
      <c r="M99" s="67"/>
      <c r="N99" s="6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</row>
    <row r="100" spans="1:30" ht="15.75" customHeight="1" x14ac:dyDescent="0.6">
      <c r="A100" s="58">
        <v>43041</v>
      </c>
      <c r="B100" s="2" t="s">
        <v>125</v>
      </c>
      <c r="C100" s="5" t="s">
        <v>126</v>
      </c>
      <c r="D100" s="59">
        <v>42720</v>
      </c>
      <c r="E100" s="60">
        <v>7.71</v>
      </c>
      <c r="F100" s="60">
        <v>8</v>
      </c>
      <c r="G100" s="60">
        <v>0.8</v>
      </c>
      <c r="H100" s="62">
        <f t="shared" si="7"/>
        <v>0.14137483787289246</v>
      </c>
      <c r="I100" s="5">
        <f t="shared" si="1"/>
        <v>321</v>
      </c>
      <c r="J100" s="57"/>
      <c r="K100" s="67"/>
      <c r="L100" s="67"/>
      <c r="M100" s="67"/>
      <c r="N100" s="6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</row>
    <row r="101" spans="1:30" ht="15.75" customHeight="1" x14ac:dyDescent="0.6">
      <c r="A101" s="58">
        <v>43039</v>
      </c>
      <c r="B101" s="2" t="s">
        <v>127</v>
      </c>
      <c r="C101" s="5" t="s">
        <v>128</v>
      </c>
      <c r="D101" s="59">
        <v>42858</v>
      </c>
      <c r="E101" s="60">
        <v>22.85</v>
      </c>
      <c r="F101" s="60">
        <v>19.95</v>
      </c>
      <c r="G101" s="60">
        <v>0.94</v>
      </c>
      <c r="H101" s="62">
        <f t="shared" si="7"/>
        <v>-8.5776805251641164E-2</v>
      </c>
      <c r="I101" s="5">
        <f t="shared" si="1"/>
        <v>181</v>
      </c>
      <c r="J101" s="57"/>
      <c r="K101" s="67"/>
      <c r="L101" s="67"/>
      <c r="M101" s="67"/>
      <c r="N101" s="6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</row>
    <row r="102" spans="1:30" ht="15.75" customHeight="1" x14ac:dyDescent="0.6">
      <c r="A102" s="58">
        <v>43024</v>
      </c>
      <c r="B102" s="2" t="s">
        <v>129</v>
      </c>
      <c r="C102" s="66" t="s">
        <v>130</v>
      </c>
      <c r="D102" s="59">
        <v>42723</v>
      </c>
      <c r="E102" s="60">
        <v>20.399999999999999</v>
      </c>
      <c r="F102" s="60">
        <v>22.8</v>
      </c>
      <c r="G102" s="60">
        <v>2.27</v>
      </c>
      <c r="H102" s="62">
        <f t="shared" si="7"/>
        <v>0.22892156862745108</v>
      </c>
      <c r="I102" s="5">
        <f t="shared" si="1"/>
        <v>301</v>
      </c>
      <c r="J102" s="57"/>
      <c r="K102" s="67"/>
      <c r="L102" s="67"/>
      <c r="M102" s="67"/>
      <c r="N102" s="6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</row>
    <row r="103" spans="1:30" ht="15.75" customHeight="1" x14ac:dyDescent="0.6">
      <c r="A103" s="58">
        <v>43018</v>
      </c>
      <c r="B103" s="2" t="s">
        <v>131</v>
      </c>
      <c r="C103" s="5" t="s">
        <v>132</v>
      </c>
      <c r="D103" s="59">
        <v>42723</v>
      </c>
      <c r="E103" s="60">
        <v>12.3</v>
      </c>
      <c r="F103" s="60">
        <v>13.3</v>
      </c>
      <c r="G103" s="60">
        <v>0.81</v>
      </c>
      <c r="H103" s="62">
        <f t="shared" si="7"/>
        <v>0.14715447154471548</v>
      </c>
      <c r="I103" s="5">
        <f t="shared" si="1"/>
        <v>295</v>
      </c>
      <c r="J103" s="57"/>
      <c r="K103" s="67"/>
      <c r="L103" s="67"/>
      <c r="M103" s="67"/>
      <c r="N103" s="6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</row>
    <row r="104" spans="1:30" ht="15.75" customHeight="1" x14ac:dyDescent="0.6">
      <c r="A104" s="58">
        <v>43011</v>
      </c>
      <c r="B104" s="2" t="s">
        <v>133</v>
      </c>
      <c r="C104" s="5" t="s">
        <v>134</v>
      </c>
      <c r="D104" s="59">
        <v>42822</v>
      </c>
      <c r="E104" s="60">
        <v>22.54</v>
      </c>
      <c r="F104" s="60">
        <v>21.43</v>
      </c>
      <c r="G104" s="60">
        <v>1.52</v>
      </c>
      <c r="H104" s="62">
        <f t="shared" si="7"/>
        <v>1.8189884649511986E-2</v>
      </c>
      <c r="I104" s="5">
        <f t="shared" si="1"/>
        <v>189</v>
      </c>
      <c r="J104" s="57"/>
      <c r="K104" s="67"/>
      <c r="L104" s="67"/>
      <c r="M104" s="67"/>
      <c r="N104" s="6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</row>
    <row r="105" spans="1:30" ht="15.75" customHeight="1" x14ac:dyDescent="0.6">
      <c r="A105" s="58">
        <v>43011</v>
      </c>
      <c r="B105" s="2" t="s">
        <v>135</v>
      </c>
      <c r="C105" s="5" t="s">
        <v>136</v>
      </c>
      <c r="D105" s="59">
        <v>42598</v>
      </c>
      <c r="E105" s="60">
        <v>21.42</v>
      </c>
      <c r="F105" s="60">
        <v>23.14</v>
      </c>
      <c r="G105" s="60">
        <v>2.0099999999999998</v>
      </c>
      <c r="H105" s="62">
        <f t="shared" si="7"/>
        <v>0.17413632119514458</v>
      </c>
      <c r="I105" s="5">
        <f t="shared" si="1"/>
        <v>413</v>
      </c>
      <c r="J105" s="57"/>
      <c r="K105" s="67"/>
      <c r="L105" s="67"/>
      <c r="M105" s="67"/>
      <c r="N105" s="6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</row>
    <row r="106" spans="1:30" ht="15.75" customHeight="1" x14ac:dyDescent="0.6">
      <c r="A106" s="58">
        <v>43004</v>
      </c>
      <c r="B106" s="2" t="s">
        <v>137</v>
      </c>
      <c r="C106" s="5" t="s">
        <v>138</v>
      </c>
      <c r="D106" s="59">
        <v>42844</v>
      </c>
      <c r="E106" s="60">
        <v>36</v>
      </c>
      <c r="F106" s="60">
        <v>34.380000000000003</v>
      </c>
      <c r="G106" s="60">
        <v>1.5</v>
      </c>
      <c r="H106" s="62">
        <f t="shared" si="7"/>
        <v>-3.3333333333332624E-3</v>
      </c>
      <c r="I106" s="5">
        <f t="shared" si="1"/>
        <v>160</v>
      </c>
      <c r="J106" s="57"/>
      <c r="K106" s="67"/>
      <c r="L106" s="67"/>
      <c r="M106" s="67"/>
      <c r="N106" s="6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</row>
    <row r="107" spans="1:30" ht="15.75" customHeight="1" x14ac:dyDescent="0.6">
      <c r="A107" s="58">
        <v>42997</v>
      </c>
      <c r="B107" s="2" t="s">
        <v>64</v>
      </c>
      <c r="C107" s="5" t="s">
        <v>65</v>
      </c>
      <c r="D107" s="59">
        <v>42941</v>
      </c>
      <c r="E107" s="60">
        <v>35.46</v>
      </c>
      <c r="F107" s="60">
        <v>36.950000000000003</v>
      </c>
      <c r="G107" s="60">
        <v>3</v>
      </c>
      <c r="H107" s="62">
        <f t="shared" si="7"/>
        <v>0.12662154540327134</v>
      </c>
      <c r="I107" s="5">
        <f t="shared" si="1"/>
        <v>56</v>
      </c>
      <c r="J107" s="57"/>
      <c r="K107" s="67"/>
      <c r="L107" s="67"/>
      <c r="M107" s="67"/>
      <c r="N107" s="6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</row>
    <row r="108" spans="1:30" ht="15.75" customHeight="1" x14ac:dyDescent="0.6">
      <c r="A108" s="58">
        <v>42983</v>
      </c>
      <c r="B108" s="2" t="s">
        <v>139</v>
      </c>
      <c r="C108" s="5" t="s">
        <v>140</v>
      </c>
      <c r="D108" s="59">
        <v>42787</v>
      </c>
      <c r="E108" s="60">
        <v>16.47</v>
      </c>
      <c r="F108" s="60">
        <v>13.54</v>
      </c>
      <c r="G108" s="60">
        <v>0.85</v>
      </c>
      <c r="H108" s="62">
        <f t="shared" si="7"/>
        <v>-0.12629022465088041</v>
      </c>
      <c r="I108" s="5">
        <f t="shared" si="1"/>
        <v>196</v>
      </c>
      <c r="J108" s="57"/>
      <c r="K108" s="67"/>
      <c r="L108" s="67"/>
      <c r="M108" s="67"/>
      <c r="N108" s="6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</row>
    <row r="109" spans="1:30" ht="15.75" customHeight="1" x14ac:dyDescent="0.6">
      <c r="A109" s="58">
        <v>42976</v>
      </c>
      <c r="B109" s="2" t="s">
        <v>141</v>
      </c>
      <c r="C109" s="5" t="s">
        <v>142</v>
      </c>
      <c r="D109" s="59">
        <v>42773</v>
      </c>
      <c r="E109" s="60">
        <v>15.08</v>
      </c>
      <c r="F109" s="60">
        <v>16.399999999999999</v>
      </c>
      <c r="G109" s="60">
        <v>0.88</v>
      </c>
      <c r="H109" s="62">
        <f t="shared" si="7"/>
        <v>0.14588859416445607</v>
      </c>
      <c r="I109" s="5">
        <f t="shared" si="1"/>
        <v>203</v>
      </c>
      <c r="J109" s="57"/>
      <c r="K109" s="67"/>
      <c r="L109" s="67"/>
      <c r="M109" s="67"/>
      <c r="N109" s="6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</row>
    <row r="110" spans="1:30" ht="15.75" customHeight="1" x14ac:dyDescent="0.6">
      <c r="A110" s="58">
        <v>42969</v>
      </c>
      <c r="B110" s="2" t="s">
        <v>143</v>
      </c>
      <c r="C110" s="5" t="s">
        <v>144</v>
      </c>
      <c r="D110" s="59">
        <v>42545</v>
      </c>
      <c r="E110" s="60">
        <v>11.2</v>
      </c>
      <c r="F110" s="60">
        <v>8.75</v>
      </c>
      <c r="G110" s="60">
        <v>2.6</v>
      </c>
      <c r="H110" s="62">
        <f t="shared" si="7"/>
        <v>1.3392857142857175E-2</v>
      </c>
      <c r="I110" s="5">
        <f t="shared" si="1"/>
        <v>424</v>
      </c>
      <c r="J110" s="57"/>
      <c r="K110" s="67"/>
      <c r="L110" s="67"/>
      <c r="M110" s="67"/>
      <c r="N110" s="6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</row>
    <row r="111" spans="1:30" ht="15.75" customHeight="1" x14ac:dyDescent="0.6">
      <c r="A111" s="58">
        <v>42969</v>
      </c>
      <c r="B111" s="2" t="s">
        <v>145</v>
      </c>
      <c r="C111" s="5" t="s">
        <v>146</v>
      </c>
      <c r="D111" s="59">
        <v>42832</v>
      </c>
      <c r="E111" s="60">
        <v>68.84</v>
      </c>
      <c r="F111" s="60">
        <v>66.56</v>
      </c>
      <c r="G111" s="60">
        <v>0.85499999999999998</v>
      </c>
      <c r="H111" s="62">
        <f t="shared" si="7"/>
        <v>-2.0700174317257364E-2</v>
      </c>
      <c r="I111" s="5">
        <f t="shared" si="1"/>
        <v>137</v>
      </c>
      <c r="J111" s="57"/>
      <c r="K111" s="67"/>
      <c r="L111" s="67"/>
      <c r="M111" s="67"/>
      <c r="N111" s="6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</row>
    <row r="112" spans="1:30" ht="15.75" customHeight="1" x14ac:dyDescent="0.6">
      <c r="A112" s="58">
        <v>42969</v>
      </c>
      <c r="B112" s="2" t="s">
        <v>147</v>
      </c>
      <c r="C112" s="5" t="s">
        <v>148</v>
      </c>
      <c r="D112" s="59">
        <v>42829</v>
      </c>
      <c r="E112" s="60">
        <v>65.540000000000006</v>
      </c>
      <c r="F112" s="60">
        <v>65.58</v>
      </c>
      <c r="G112" s="60">
        <v>1.4</v>
      </c>
      <c r="H112" s="62">
        <f t="shared" si="7"/>
        <v>2.1971315227342043E-2</v>
      </c>
      <c r="I112" s="5">
        <f t="shared" si="1"/>
        <v>140</v>
      </c>
      <c r="J112" s="57"/>
      <c r="K112" s="67"/>
      <c r="L112" s="67"/>
      <c r="M112" s="67"/>
      <c r="N112" s="6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</row>
    <row r="113" spans="1:30" ht="15.75" customHeight="1" x14ac:dyDescent="0.6">
      <c r="A113" s="58">
        <v>42969</v>
      </c>
      <c r="B113" s="2" t="s">
        <v>149</v>
      </c>
      <c r="C113" s="5" t="s">
        <v>150</v>
      </c>
      <c r="D113" s="59">
        <v>42809</v>
      </c>
      <c r="E113" s="60">
        <v>24</v>
      </c>
      <c r="F113" s="60">
        <v>23.95</v>
      </c>
      <c r="G113" s="60">
        <v>0.56999999999999995</v>
      </c>
      <c r="H113" s="62">
        <f t="shared" si="7"/>
        <v>2.166666666666665E-2</v>
      </c>
      <c r="I113" s="5">
        <f t="shared" si="1"/>
        <v>160</v>
      </c>
      <c r="J113" s="57"/>
      <c r="K113" s="67"/>
      <c r="L113" s="67"/>
      <c r="M113" s="67"/>
      <c r="N113" s="6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</row>
    <row r="114" spans="1:30" ht="15.75" customHeight="1" x14ac:dyDescent="0.6">
      <c r="A114" s="58">
        <v>42941</v>
      </c>
      <c r="B114" s="2" t="s">
        <v>151</v>
      </c>
      <c r="C114" s="5" t="s">
        <v>152</v>
      </c>
      <c r="D114" s="59">
        <v>42794</v>
      </c>
      <c r="E114" s="60">
        <v>13.92</v>
      </c>
      <c r="F114" s="60">
        <v>13.23</v>
      </c>
      <c r="G114" s="60">
        <v>0.38</v>
      </c>
      <c r="H114" s="62">
        <f t="shared" si="7"/>
        <v>-2.2270114942528643E-2</v>
      </c>
      <c r="I114" s="5">
        <f t="shared" si="1"/>
        <v>147</v>
      </c>
      <c r="J114" s="57"/>
      <c r="K114" s="67"/>
      <c r="L114" s="67"/>
      <c r="M114" s="67"/>
      <c r="N114" s="6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</row>
    <row r="115" spans="1:30" ht="15.75" customHeight="1" x14ac:dyDescent="0.6">
      <c r="A115" s="58">
        <v>42913</v>
      </c>
      <c r="B115" s="2" t="s">
        <v>153</v>
      </c>
      <c r="C115" s="5" t="s">
        <v>154</v>
      </c>
      <c r="D115" s="59">
        <v>42689</v>
      </c>
      <c r="E115" s="60">
        <v>19.25</v>
      </c>
      <c r="F115" s="60">
        <v>25.75</v>
      </c>
      <c r="G115" s="60">
        <v>1.29</v>
      </c>
      <c r="H115" s="62">
        <f t="shared" si="7"/>
        <v>0.40467532467532463</v>
      </c>
      <c r="I115" s="5">
        <f t="shared" si="1"/>
        <v>224</v>
      </c>
      <c r="J115" s="57"/>
      <c r="K115" s="67"/>
      <c r="L115" s="67"/>
      <c r="M115" s="67"/>
      <c r="N115" s="6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</row>
    <row r="116" spans="1:30" ht="15.75" customHeight="1" x14ac:dyDescent="0.6">
      <c r="A116" s="58">
        <v>42892</v>
      </c>
      <c r="B116" s="2" t="s">
        <v>155</v>
      </c>
      <c r="C116" s="5" t="s">
        <v>156</v>
      </c>
      <c r="D116" s="59">
        <v>42836</v>
      </c>
      <c r="E116" s="60">
        <v>48.93</v>
      </c>
      <c r="F116" s="60">
        <v>41.8</v>
      </c>
      <c r="G116" s="60">
        <v>0</v>
      </c>
      <c r="H116" s="62">
        <f t="shared" si="7"/>
        <v>-0.14571837318618439</v>
      </c>
      <c r="I116" s="5">
        <f t="shared" si="1"/>
        <v>56</v>
      </c>
      <c r="J116" s="57"/>
      <c r="K116" s="67"/>
      <c r="L116" s="67"/>
      <c r="M116" s="67"/>
      <c r="N116" s="6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</row>
    <row r="117" spans="1:30" ht="15.75" customHeight="1" x14ac:dyDescent="0.6">
      <c r="A117" s="58">
        <v>42886</v>
      </c>
      <c r="B117" s="2" t="s">
        <v>157</v>
      </c>
      <c r="C117" s="5" t="s">
        <v>158</v>
      </c>
      <c r="D117" s="59">
        <v>42711</v>
      </c>
      <c r="E117" s="60">
        <v>83.72</v>
      </c>
      <c r="F117" s="60">
        <v>103</v>
      </c>
      <c r="G117" s="60">
        <v>1.9</v>
      </c>
      <c r="H117" s="62">
        <f t="shared" si="7"/>
        <v>0.25298614429049221</v>
      </c>
      <c r="I117" s="5">
        <f t="shared" si="1"/>
        <v>175</v>
      </c>
      <c r="J117" s="57"/>
      <c r="K117" s="67"/>
      <c r="L117" s="67"/>
      <c r="M117" s="67"/>
      <c r="N117" s="6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</row>
    <row r="118" spans="1:30" ht="15.75" customHeight="1" x14ac:dyDescent="0.6">
      <c r="A118" s="58">
        <v>42885</v>
      </c>
      <c r="B118" s="2" t="s">
        <v>159</v>
      </c>
      <c r="C118" s="5" t="s">
        <v>160</v>
      </c>
      <c r="D118" s="59">
        <v>42174</v>
      </c>
      <c r="E118" s="60">
        <v>17.41</v>
      </c>
      <c r="F118" s="60">
        <v>18.98</v>
      </c>
      <c r="G118" s="60">
        <v>3.64</v>
      </c>
      <c r="H118" s="62">
        <f t="shared" si="7"/>
        <v>0.29925330269959799</v>
      </c>
      <c r="I118" s="5">
        <f t="shared" si="1"/>
        <v>711</v>
      </c>
      <c r="J118" s="57"/>
      <c r="K118" s="67"/>
      <c r="L118" s="67"/>
      <c r="M118" s="67"/>
      <c r="N118" s="6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</row>
    <row r="119" spans="1:30" ht="15.75" customHeight="1" x14ac:dyDescent="0.6">
      <c r="A119" s="58">
        <v>42866</v>
      </c>
      <c r="B119" s="2" t="s">
        <v>161</v>
      </c>
      <c r="C119" s="5" t="s">
        <v>162</v>
      </c>
      <c r="D119" s="59">
        <v>42058</v>
      </c>
      <c r="E119" s="60">
        <v>24.43</v>
      </c>
      <c r="F119" s="60">
        <v>21.7</v>
      </c>
      <c r="G119" s="60">
        <v>4.32</v>
      </c>
      <c r="H119" s="62">
        <f t="shared" si="7"/>
        <v>6.5083913221449033E-2</v>
      </c>
      <c r="I119" s="5">
        <f t="shared" si="1"/>
        <v>808</v>
      </c>
      <c r="J119" s="57"/>
      <c r="K119" s="67"/>
      <c r="L119" s="67"/>
      <c r="M119" s="67"/>
      <c r="N119" s="6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</row>
    <row r="120" spans="1:30" ht="15.75" customHeight="1" x14ac:dyDescent="0.6">
      <c r="A120" s="58">
        <v>42844</v>
      </c>
      <c r="B120" s="2" t="s">
        <v>163</v>
      </c>
      <c r="C120" s="5" t="s">
        <v>164</v>
      </c>
      <c r="D120" s="59">
        <v>41960</v>
      </c>
      <c r="E120" s="60">
        <v>10.47</v>
      </c>
      <c r="F120" s="60">
        <v>9.65</v>
      </c>
      <c r="G120" s="60">
        <v>2.15</v>
      </c>
      <c r="H120" s="62">
        <f t="shared" si="7"/>
        <v>0.12702960840496658</v>
      </c>
      <c r="I120" s="5">
        <f t="shared" si="1"/>
        <v>884</v>
      </c>
      <c r="J120" s="57"/>
      <c r="K120" s="67"/>
      <c r="L120" s="67"/>
      <c r="M120" s="67"/>
      <c r="N120" s="6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</row>
    <row r="121" spans="1:30" ht="15.75" customHeight="1" x14ac:dyDescent="0.6">
      <c r="A121" s="58">
        <v>42829</v>
      </c>
      <c r="B121" s="2" t="s">
        <v>165</v>
      </c>
      <c r="C121" s="5" t="s">
        <v>166</v>
      </c>
      <c r="D121" s="59">
        <v>42328</v>
      </c>
      <c r="E121" s="60">
        <v>30.37</v>
      </c>
      <c r="F121" s="60">
        <v>26.97</v>
      </c>
      <c r="G121" s="60">
        <v>3.42</v>
      </c>
      <c r="H121" s="62">
        <f t="shared" si="7"/>
        <v>6.5854461639774692E-4</v>
      </c>
      <c r="I121" s="5">
        <f t="shared" si="1"/>
        <v>501</v>
      </c>
      <c r="J121" s="57"/>
      <c r="K121" s="67"/>
      <c r="L121" s="67"/>
      <c r="M121" s="67"/>
      <c r="N121" s="6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</row>
    <row r="122" spans="1:30" ht="15.75" customHeight="1" x14ac:dyDescent="0.6">
      <c r="A122" s="58">
        <v>42811</v>
      </c>
      <c r="B122" s="2" t="s">
        <v>14</v>
      </c>
      <c r="C122" s="5" t="s">
        <v>167</v>
      </c>
      <c r="D122" s="59">
        <v>42703</v>
      </c>
      <c r="E122" s="60">
        <v>22.47</v>
      </c>
      <c r="F122" s="60">
        <v>23.26</v>
      </c>
      <c r="G122" s="60">
        <v>0.375</v>
      </c>
      <c r="H122" s="62">
        <f t="shared" si="7"/>
        <v>5.1846906987094023E-2</v>
      </c>
      <c r="I122" s="5">
        <f t="shared" si="1"/>
        <v>108</v>
      </c>
      <c r="J122" s="57"/>
      <c r="K122" s="67"/>
      <c r="L122" s="67"/>
      <c r="M122" s="67"/>
      <c r="N122" s="67"/>
      <c r="O122" s="55"/>
      <c r="P122" s="56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</row>
    <row r="123" spans="1:30" ht="15.75" customHeight="1" x14ac:dyDescent="0.6">
      <c r="A123" s="58">
        <v>42811</v>
      </c>
      <c r="B123" s="2" t="s">
        <v>168</v>
      </c>
      <c r="C123" s="5" t="s">
        <v>169</v>
      </c>
      <c r="D123" s="59">
        <v>42648</v>
      </c>
      <c r="E123" s="60">
        <v>19</v>
      </c>
      <c r="F123" s="60">
        <v>22.33</v>
      </c>
      <c r="G123" s="60">
        <v>1.53</v>
      </c>
      <c r="H123" s="62">
        <f t="shared" si="7"/>
        <v>0.25578947368421051</v>
      </c>
      <c r="I123" s="5">
        <f t="shared" si="1"/>
        <v>163</v>
      </c>
      <c r="J123" s="74"/>
      <c r="K123" s="67"/>
      <c r="L123" s="67"/>
      <c r="M123" s="67"/>
      <c r="N123" s="67"/>
      <c r="O123" s="55"/>
      <c r="P123" s="56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</row>
    <row r="124" spans="1:30" ht="15.75" customHeight="1" x14ac:dyDescent="0.45">
      <c r="A124" s="65">
        <v>42787</v>
      </c>
      <c r="B124" s="2" t="s">
        <v>68</v>
      </c>
      <c r="C124" s="5" t="s">
        <v>170</v>
      </c>
      <c r="D124" s="59">
        <v>42752</v>
      </c>
      <c r="E124" s="60">
        <v>41.34</v>
      </c>
      <c r="F124" s="60">
        <v>41.39</v>
      </c>
      <c r="G124" s="67">
        <v>0</v>
      </c>
      <c r="H124" s="62">
        <f t="shared" si="7"/>
        <v>1.2094823415577443E-3</v>
      </c>
      <c r="I124" s="5">
        <f t="shared" si="1"/>
        <v>35</v>
      </c>
      <c r="J124" s="5"/>
      <c r="K124" s="67"/>
      <c r="L124" s="67"/>
      <c r="M124" s="67"/>
      <c r="N124" s="67"/>
      <c r="O124" s="75"/>
      <c r="P124" s="76"/>
      <c r="Q124" s="58"/>
      <c r="R124" s="58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5.75" customHeight="1" x14ac:dyDescent="0.45">
      <c r="A125" s="65">
        <v>42780</v>
      </c>
      <c r="B125" s="2" t="s">
        <v>171</v>
      </c>
      <c r="C125" s="5" t="s">
        <v>172</v>
      </c>
      <c r="D125" s="59">
        <v>42482</v>
      </c>
      <c r="E125" s="60">
        <v>43</v>
      </c>
      <c r="F125" s="60">
        <v>40.07</v>
      </c>
      <c r="G125" s="67">
        <v>1.52</v>
      </c>
      <c r="H125" s="62">
        <f t="shared" si="7"/>
        <v>-3.2790697674418529E-2</v>
      </c>
      <c r="I125" s="5">
        <f t="shared" si="1"/>
        <v>298</v>
      </c>
      <c r="J125" s="5"/>
      <c r="K125" s="67"/>
      <c r="L125" s="67"/>
      <c r="M125" s="67"/>
      <c r="N125" s="67"/>
      <c r="O125" s="75"/>
      <c r="P125" s="76"/>
      <c r="Q125" s="58"/>
      <c r="R125" s="58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5.75" customHeight="1" x14ac:dyDescent="0.45">
      <c r="A126" s="58">
        <v>42776</v>
      </c>
      <c r="B126" s="2" t="s">
        <v>173</v>
      </c>
      <c r="C126" s="5" t="s">
        <v>174</v>
      </c>
      <c r="D126" s="59">
        <v>42684</v>
      </c>
      <c r="E126" s="60">
        <v>8.75</v>
      </c>
      <c r="F126" s="60">
        <v>8.67</v>
      </c>
      <c r="G126" s="60">
        <v>0.15</v>
      </c>
      <c r="H126" s="62">
        <f t="shared" si="7"/>
        <v>8.0000000000000331E-3</v>
      </c>
      <c r="I126" s="76">
        <f t="shared" si="1"/>
        <v>92</v>
      </c>
      <c r="J126" s="5"/>
      <c r="K126" s="67"/>
      <c r="L126" s="67"/>
      <c r="M126" s="67"/>
      <c r="N126" s="67"/>
      <c r="O126" s="60"/>
      <c r="P126" s="76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5.75" customHeight="1" x14ac:dyDescent="0.45">
      <c r="A127" s="58">
        <v>42775</v>
      </c>
      <c r="B127" s="2" t="s">
        <v>175</v>
      </c>
      <c r="C127" s="5" t="s">
        <v>176</v>
      </c>
      <c r="D127" s="59">
        <v>42766</v>
      </c>
      <c r="E127" s="60">
        <v>17.25</v>
      </c>
      <c r="F127" s="60">
        <v>16.16</v>
      </c>
      <c r="G127" s="60">
        <v>0</v>
      </c>
      <c r="H127" s="62">
        <f t="shared" si="7"/>
        <v>-6.3188405797101443E-2</v>
      </c>
      <c r="I127" s="76">
        <f t="shared" si="1"/>
        <v>9</v>
      </c>
      <c r="J127" s="5"/>
      <c r="K127" s="67"/>
      <c r="L127" s="67"/>
      <c r="M127" s="67"/>
      <c r="N127" s="67"/>
      <c r="O127" s="60"/>
      <c r="P127" s="76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5.75" customHeight="1" x14ac:dyDescent="0.45">
      <c r="A128" s="58">
        <v>42752</v>
      </c>
      <c r="B128" s="2" t="s">
        <v>177</v>
      </c>
      <c r="C128" s="5" t="s">
        <v>178</v>
      </c>
      <c r="D128" s="59">
        <v>41912</v>
      </c>
      <c r="E128" s="60">
        <v>14.82</v>
      </c>
      <c r="F128" s="60">
        <v>14.3</v>
      </c>
      <c r="G128" s="60">
        <v>3.06</v>
      </c>
      <c r="H128" s="62">
        <f t="shared" si="7"/>
        <v>0.17139001349527661</v>
      </c>
      <c r="I128" s="76">
        <f t="shared" si="1"/>
        <v>840</v>
      </c>
      <c r="J128" s="5"/>
      <c r="K128" s="67"/>
      <c r="L128" s="67"/>
      <c r="M128" s="67"/>
      <c r="N128" s="67"/>
      <c r="O128" s="60"/>
      <c r="P128" s="76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5.75" customHeight="1" x14ac:dyDescent="0.45">
      <c r="A129" s="65">
        <v>42745</v>
      </c>
      <c r="B129" s="2" t="s">
        <v>179</v>
      </c>
      <c r="C129" s="3" t="s">
        <v>180</v>
      </c>
      <c r="D129" s="77">
        <v>42416</v>
      </c>
      <c r="E129" s="67">
        <v>17.02</v>
      </c>
      <c r="F129" s="67">
        <v>23.06</v>
      </c>
      <c r="G129" s="67">
        <v>0.88</v>
      </c>
      <c r="H129" s="62">
        <f t="shared" si="7"/>
        <v>0.4065804935370152</v>
      </c>
      <c r="I129" s="76">
        <f t="shared" si="1"/>
        <v>329</v>
      </c>
      <c r="J129" s="5"/>
      <c r="K129" s="67"/>
      <c r="L129" s="67"/>
      <c r="M129" s="67"/>
      <c r="N129" s="67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5.75" customHeight="1" x14ac:dyDescent="0.45">
      <c r="A130" s="65">
        <v>42744</v>
      </c>
      <c r="B130" s="2" t="s">
        <v>181</v>
      </c>
      <c r="C130" s="3" t="s">
        <v>182</v>
      </c>
      <c r="D130" s="77">
        <v>42705</v>
      </c>
      <c r="E130" s="67">
        <v>40</v>
      </c>
      <c r="F130" s="67">
        <v>47</v>
      </c>
      <c r="G130" s="67">
        <v>0.5</v>
      </c>
      <c r="H130" s="62">
        <f t="shared" si="7"/>
        <v>0.1875</v>
      </c>
      <c r="I130" s="76">
        <f t="shared" si="1"/>
        <v>39</v>
      </c>
      <c r="J130" s="5"/>
      <c r="K130" s="67"/>
      <c r="L130" s="67"/>
      <c r="M130" s="67"/>
      <c r="N130" s="67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5.75" customHeight="1" x14ac:dyDescent="0.45">
      <c r="A131" s="65">
        <v>42726</v>
      </c>
      <c r="B131" s="2" t="s">
        <v>24</v>
      </c>
      <c r="C131" s="5" t="s">
        <v>183</v>
      </c>
      <c r="D131" s="59">
        <v>42386</v>
      </c>
      <c r="E131" s="60">
        <v>47.06</v>
      </c>
      <c r="F131" s="60">
        <v>49.14</v>
      </c>
      <c r="G131" s="67">
        <v>2.2200000000000002</v>
      </c>
      <c r="H131" s="62">
        <f t="shared" si="7"/>
        <v>9.1372715682107877E-2</v>
      </c>
      <c r="I131" s="76">
        <f t="shared" si="1"/>
        <v>340</v>
      </c>
      <c r="J131" s="5"/>
      <c r="K131" s="5"/>
      <c r="L131" s="5"/>
      <c r="M131" s="5"/>
      <c r="N131" s="5"/>
      <c r="O131" s="75"/>
      <c r="P131" s="76"/>
      <c r="Q131" s="58"/>
      <c r="R131" s="58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5.75" customHeight="1" x14ac:dyDescent="0.45">
      <c r="A132" s="65">
        <v>42704</v>
      </c>
      <c r="B132" s="2" t="s">
        <v>184</v>
      </c>
      <c r="C132" s="5" t="s">
        <v>185</v>
      </c>
      <c r="D132" s="59">
        <v>42668</v>
      </c>
      <c r="E132" s="60">
        <v>22.2</v>
      </c>
      <c r="F132" s="60">
        <v>20</v>
      </c>
      <c r="G132" s="67">
        <v>0</v>
      </c>
      <c r="H132" s="62">
        <f t="shared" si="7"/>
        <v>-9.9099099099099072E-2</v>
      </c>
      <c r="I132" s="76">
        <f t="shared" si="1"/>
        <v>36</v>
      </c>
      <c r="J132" s="5"/>
      <c r="K132" s="5"/>
      <c r="L132" s="5"/>
      <c r="M132" s="5"/>
      <c r="N132" s="5"/>
      <c r="O132" s="75"/>
      <c r="P132" s="76"/>
      <c r="Q132" s="58"/>
      <c r="R132" s="58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5.75" customHeight="1" x14ac:dyDescent="0.45">
      <c r="A133" s="58">
        <v>42703</v>
      </c>
      <c r="B133" s="2" t="s">
        <v>101</v>
      </c>
      <c r="C133" s="5" t="s">
        <v>186</v>
      </c>
      <c r="D133" s="59">
        <v>42356</v>
      </c>
      <c r="E133" s="60">
        <v>33.85</v>
      </c>
      <c r="F133" s="60">
        <v>39.36</v>
      </c>
      <c r="G133" s="60">
        <v>1.92</v>
      </c>
      <c r="H133" s="62">
        <f t="shared" si="7"/>
        <v>0.21949778434268832</v>
      </c>
      <c r="I133" s="76">
        <f t="shared" si="1"/>
        <v>347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5.75" customHeight="1" x14ac:dyDescent="0.45">
      <c r="A134" s="58">
        <v>42700</v>
      </c>
      <c r="B134" s="2" t="s">
        <v>109</v>
      </c>
      <c r="C134" s="5" t="s">
        <v>187</v>
      </c>
      <c r="D134" s="59">
        <v>42664</v>
      </c>
      <c r="E134" s="60">
        <v>36.409999999999997</v>
      </c>
      <c r="F134" s="60">
        <v>35</v>
      </c>
      <c r="G134" s="60">
        <v>1.0549999999999999</v>
      </c>
      <c r="H134" s="62">
        <f t="shared" si="7"/>
        <v>-9.750068662455284E-3</v>
      </c>
      <c r="I134" s="76">
        <f t="shared" si="1"/>
        <v>36</v>
      </c>
      <c r="J134" s="76"/>
      <c r="K134" s="5"/>
      <c r="L134" s="5"/>
      <c r="M134" s="60"/>
      <c r="N134" s="5"/>
      <c r="O134" s="60"/>
      <c r="P134" s="76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5.75" customHeight="1" x14ac:dyDescent="0.45">
      <c r="A135" s="58">
        <v>42661</v>
      </c>
      <c r="B135" s="2" t="s">
        <v>188</v>
      </c>
      <c r="C135" s="5" t="s">
        <v>189</v>
      </c>
      <c r="D135" s="59">
        <v>42184</v>
      </c>
      <c r="E135" s="60">
        <v>36.78</v>
      </c>
      <c r="F135" s="60">
        <v>22.01</v>
      </c>
      <c r="G135" s="60">
        <v>3.81</v>
      </c>
      <c r="H135" s="62">
        <f t="shared" si="7"/>
        <v>-0.29798803697661774</v>
      </c>
      <c r="I135" s="76">
        <f t="shared" si="1"/>
        <v>477</v>
      </c>
      <c r="J135" s="76"/>
      <c r="K135" s="5"/>
      <c r="L135" s="78"/>
      <c r="M135" s="62"/>
      <c r="N135" s="5"/>
      <c r="O135" s="75"/>
      <c r="P135" s="76"/>
      <c r="Q135" s="58"/>
      <c r="R135" s="58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5.75" customHeight="1" x14ac:dyDescent="0.45">
      <c r="A136" s="58">
        <v>42661</v>
      </c>
      <c r="B136" s="2" t="s">
        <v>190</v>
      </c>
      <c r="C136" s="5" t="s">
        <v>191</v>
      </c>
      <c r="D136" s="58">
        <v>41470</v>
      </c>
      <c r="E136" s="60">
        <v>9.67</v>
      </c>
      <c r="F136" s="60">
        <v>8.52</v>
      </c>
      <c r="G136" s="60">
        <v>3.09</v>
      </c>
      <c r="H136" s="62">
        <f t="shared" si="7"/>
        <v>0.20062047569803512</v>
      </c>
      <c r="I136" s="76">
        <f t="shared" si="1"/>
        <v>1191</v>
      </c>
      <c r="J136" s="7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5.75" customHeight="1" x14ac:dyDescent="0.45">
      <c r="A137" s="58">
        <v>42647</v>
      </c>
      <c r="B137" s="2" t="s">
        <v>192</v>
      </c>
      <c r="C137" s="5" t="s">
        <v>193</v>
      </c>
      <c r="D137" s="59">
        <v>42465</v>
      </c>
      <c r="E137" s="60">
        <v>54.07</v>
      </c>
      <c r="F137" s="67">
        <v>51</v>
      </c>
      <c r="G137" s="60">
        <v>1.1299999999999999</v>
      </c>
      <c r="H137" s="62">
        <f t="shared" si="7"/>
        <v>-3.58794155724061E-2</v>
      </c>
      <c r="I137" s="76">
        <f t="shared" si="1"/>
        <v>182</v>
      </c>
      <c r="J137" s="76"/>
      <c r="K137" s="76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5.75" customHeight="1" x14ac:dyDescent="0.45">
      <c r="A138" s="58">
        <v>42640</v>
      </c>
      <c r="B138" s="2" t="s">
        <v>194</v>
      </c>
      <c r="C138" s="5" t="s">
        <v>195</v>
      </c>
      <c r="D138" s="59">
        <v>42550</v>
      </c>
      <c r="E138" s="60">
        <v>10.25</v>
      </c>
      <c r="F138" s="67">
        <v>10.71</v>
      </c>
      <c r="G138" s="60">
        <v>0.21</v>
      </c>
      <c r="H138" s="62">
        <f t="shared" si="7"/>
        <v>6.5365853658536754E-2</v>
      </c>
      <c r="I138" s="76">
        <f t="shared" si="1"/>
        <v>90</v>
      </c>
      <c r="J138" s="76"/>
      <c r="K138" s="76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5.75" customHeight="1" x14ac:dyDescent="0.45">
      <c r="A139" s="58">
        <v>42640</v>
      </c>
      <c r="B139" s="2" t="s">
        <v>196</v>
      </c>
      <c r="C139" s="5" t="s">
        <v>197</v>
      </c>
      <c r="D139" s="59">
        <v>42500</v>
      </c>
      <c r="E139" s="60">
        <v>10.98</v>
      </c>
      <c r="F139" s="67">
        <v>10.92</v>
      </c>
      <c r="G139" s="60">
        <v>0.34</v>
      </c>
      <c r="H139" s="62">
        <f t="shared" si="7"/>
        <v>2.5500910746812325E-2</v>
      </c>
      <c r="I139" s="76">
        <f t="shared" si="1"/>
        <v>140</v>
      </c>
      <c r="J139" s="76"/>
      <c r="K139" s="76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5.75" customHeight="1" x14ac:dyDescent="0.45">
      <c r="A140" s="58">
        <v>42628</v>
      </c>
      <c r="B140" s="2" t="s">
        <v>198</v>
      </c>
      <c r="C140" s="5" t="s">
        <v>199</v>
      </c>
      <c r="D140" s="59">
        <v>42528</v>
      </c>
      <c r="E140" s="60">
        <v>51.67</v>
      </c>
      <c r="F140" s="67">
        <v>48</v>
      </c>
      <c r="G140" s="60">
        <v>0.94</v>
      </c>
      <c r="H140" s="62">
        <f t="shared" si="7"/>
        <v>-5.2835300948325989E-2</v>
      </c>
      <c r="I140" s="76">
        <f t="shared" si="1"/>
        <v>100</v>
      </c>
      <c r="J140" s="76"/>
      <c r="K140" s="76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5.75" customHeight="1" x14ac:dyDescent="0.45">
      <c r="A141" s="58">
        <v>42626</v>
      </c>
      <c r="B141" s="2" t="s">
        <v>200</v>
      </c>
      <c r="C141" s="5" t="s">
        <v>201</v>
      </c>
      <c r="D141" s="59">
        <v>42510</v>
      </c>
      <c r="E141" s="60">
        <v>8.64</v>
      </c>
      <c r="F141" s="67">
        <v>5.25</v>
      </c>
      <c r="G141" s="60">
        <v>0.17</v>
      </c>
      <c r="H141" s="62">
        <f t="shared" si="7"/>
        <v>-0.37268518518518523</v>
      </c>
      <c r="I141" s="76">
        <f t="shared" si="1"/>
        <v>116</v>
      </c>
      <c r="J141" s="76"/>
      <c r="K141" s="76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5.75" customHeight="1" x14ac:dyDescent="0.45">
      <c r="A142" s="58">
        <v>42626</v>
      </c>
      <c r="B142" s="2" t="s">
        <v>202</v>
      </c>
      <c r="C142" s="5" t="s">
        <v>203</v>
      </c>
      <c r="D142" s="59">
        <v>42299</v>
      </c>
      <c r="E142" s="60">
        <v>17.36</v>
      </c>
      <c r="F142" s="67">
        <v>14.5</v>
      </c>
      <c r="G142" s="60">
        <v>1.8</v>
      </c>
      <c r="H142" s="62">
        <f t="shared" si="7"/>
        <v>-6.1059907834101312E-2</v>
      </c>
      <c r="I142" s="76">
        <f t="shared" si="1"/>
        <v>327</v>
      </c>
      <c r="J142" s="76"/>
      <c r="K142" s="76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5.75" customHeight="1" x14ac:dyDescent="0.45">
      <c r="A143" s="58">
        <v>42626</v>
      </c>
      <c r="B143" s="2" t="s">
        <v>204</v>
      </c>
      <c r="C143" s="5" t="s">
        <v>205</v>
      </c>
      <c r="D143" s="59">
        <v>42017</v>
      </c>
      <c r="E143" s="60">
        <v>50.33</v>
      </c>
      <c r="F143" s="67">
        <v>54</v>
      </c>
      <c r="G143" s="60">
        <v>5.91</v>
      </c>
      <c r="H143" s="62">
        <f t="shared" si="7"/>
        <v>0.19034373137293858</v>
      </c>
      <c r="I143" s="76">
        <f t="shared" si="1"/>
        <v>609</v>
      </c>
      <c r="J143" s="76"/>
      <c r="K143" s="76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5.75" customHeight="1" x14ac:dyDescent="0.45">
      <c r="A144" s="58">
        <v>42622</v>
      </c>
      <c r="B144" s="2" t="s">
        <v>92</v>
      </c>
      <c r="C144" s="5" t="s">
        <v>206</v>
      </c>
      <c r="D144" s="58">
        <v>41422</v>
      </c>
      <c r="E144" s="60">
        <v>16.14</v>
      </c>
      <c r="F144" s="60">
        <v>16.5</v>
      </c>
      <c r="G144" s="60">
        <v>4.83</v>
      </c>
      <c r="H144" s="62">
        <f t="shared" ref="H144:H145" si="8">(F144-E144+G144)/E144</f>
        <v>0.32156133828996281</v>
      </c>
      <c r="I144" s="76">
        <f t="shared" si="1"/>
        <v>1200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5.75" customHeight="1" x14ac:dyDescent="0.45">
      <c r="A145" s="58">
        <v>42622</v>
      </c>
      <c r="B145" s="2" t="s">
        <v>207</v>
      </c>
      <c r="C145" s="5" t="s">
        <v>208</v>
      </c>
      <c r="D145" s="59">
        <v>42066</v>
      </c>
      <c r="E145" s="60">
        <v>14.92</v>
      </c>
      <c r="F145" s="60">
        <v>16</v>
      </c>
      <c r="G145" s="60">
        <v>2.1</v>
      </c>
      <c r="H145" s="62">
        <f t="shared" si="8"/>
        <v>0.21313672922252011</v>
      </c>
      <c r="I145" s="76">
        <f t="shared" si="1"/>
        <v>556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5.75" customHeight="1" x14ac:dyDescent="0.45">
      <c r="A146" s="58">
        <v>42622</v>
      </c>
      <c r="B146" s="2" t="s">
        <v>209</v>
      </c>
      <c r="C146" s="5" t="s">
        <v>210</v>
      </c>
      <c r="D146" s="65">
        <v>42339</v>
      </c>
      <c r="E146" s="60">
        <v>7.45</v>
      </c>
      <c r="F146" s="60">
        <v>8.4</v>
      </c>
      <c r="G146" s="60">
        <v>0.75</v>
      </c>
      <c r="H146" s="62">
        <f t="shared" ref="H146:H152" si="9">((F146+G146)-E146)/E146</f>
        <v>0.22818791946308728</v>
      </c>
      <c r="I146" s="76">
        <f t="shared" si="1"/>
        <v>283</v>
      </c>
      <c r="J146" s="74"/>
      <c r="K146" s="76"/>
      <c r="L146" s="60"/>
      <c r="M146" s="5"/>
      <c r="N146" s="5"/>
      <c r="O146" s="60"/>
      <c r="P146" s="76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5.75" customHeight="1" x14ac:dyDescent="0.45">
      <c r="A147" s="58">
        <v>42622</v>
      </c>
      <c r="B147" s="2" t="s">
        <v>184</v>
      </c>
      <c r="C147" s="5" t="s">
        <v>211</v>
      </c>
      <c r="D147" s="59">
        <v>42174</v>
      </c>
      <c r="E147" s="60">
        <v>20.77</v>
      </c>
      <c r="F147" s="67">
        <v>24.49</v>
      </c>
      <c r="G147" s="60">
        <v>1.42</v>
      </c>
      <c r="H147" s="62">
        <f t="shared" si="9"/>
        <v>0.24747231584015392</v>
      </c>
      <c r="I147" s="76">
        <f t="shared" si="1"/>
        <v>448</v>
      </c>
      <c r="J147" s="76"/>
      <c r="K147" s="76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5.75" customHeight="1" x14ac:dyDescent="0.6">
      <c r="A148" s="58">
        <v>42621</v>
      </c>
      <c r="B148" s="2" t="s">
        <v>212</v>
      </c>
      <c r="C148" s="5" t="s">
        <v>213</v>
      </c>
      <c r="D148" s="59">
        <v>42380</v>
      </c>
      <c r="E148" s="60">
        <v>43.48</v>
      </c>
      <c r="F148" s="60">
        <v>53.5</v>
      </c>
      <c r="G148" s="60">
        <v>1.44</v>
      </c>
      <c r="H148" s="62">
        <f t="shared" si="9"/>
        <v>0.26356945722171116</v>
      </c>
      <c r="I148" s="76">
        <f t="shared" si="1"/>
        <v>241</v>
      </c>
      <c r="J148" s="57"/>
      <c r="K148" s="56"/>
      <c r="L148" s="68"/>
      <c r="M148" s="63"/>
      <c r="N148" s="57"/>
      <c r="O148" s="69"/>
      <c r="P148" s="56"/>
      <c r="Q148" s="70"/>
      <c r="R148" s="70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</row>
    <row r="149" spans="1:30" ht="15.75" customHeight="1" x14ac:dyDescent="0.6">
      <c r="A149" s="58">
        <v>42606</v>
      </c>
      <c r="B149" s="2" t="s">
        <v>181</v>
      </c>
      <c r="C149" s="5" t="s">
        <v>214</v>
      </c>
      <c r="D149" s="59">
        <v>42391</v>
      </c>
      <c r="E149" s="60">
        <v>29.89</v>
      </c>
      <c r="F149" s="60">
        <v>45</v>
      </c>
      <c r="G149" s="60">
        <v>0.94</v>
      </c>
      <c r="H149" s="62">
        <f t="shared" si="9"/>
        <v>0.53696888591502168</v>
      </c>
      <c r="I149" s="76">
        <f t="shared" si="1"/>
        <v>215</v>
      </c>
      <c r="J149" s="56"/>
      <c r="K149" s="79"/>
      <c r="L149" s="57"/>
      <c r="M149" s="57"/>
      <c r="N149" s="57"/>
      <c r="O149" s="69"/>
      <c r="P149" s="56"/>
      <c r="Q149" s="70"/>
      <c r="R149" s="70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</row>
    <row r="150" spans="1:30" ht="15.75" customHeight="1" x14ac:dyDescent="0.6">
      <c r="A150" s="58">
        <v>42592</v>
      </c>
      <c r="B150" s="2" t="s">
        <v>109</v>
      </c>
      <c r="C150" s="5" t="s">
        <v>110</v>
      </c>
      <c r="D150" s="59">
        <v>42310</v>
      </c>
      <c r="E150" s="60">
        <v>45.5</v>
      </c>
      <c r="F150" s="60">
        <v>42.42</v>
      </c>
      <c r="G150" s="60">
        <v>3.17</v>
      </c>
      <c r="H150" s="62">
        <f t="shared" si="9"/>
        <v>1.978021978022053E-3</v>
      </c>
      <c r="I150" s="76">
        <f t="shared" si="1"/>
        <v>282</v>
      </c>
      <c r="J150" s="56"/>
      <c r="K150" s="79"/>
      <c r="L150" s="57"/>
      <c r="M150" s="57"/>
      <c r="N150" s="57"/>
      <c r="O150" s="69"/>
      <c r="P150" s="56"/>
      <c r="Q150" s="70"/>
      <c r="R150" s="70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</row>
    <row r="151" spans="1:30" ht="15.75" customHeight="1" x14ac:dyDescent="0.6">
      <c r="A151" s="58">
        <v>42571</v>
      </c>
      <c r="B151" s="2" t="s">
        <v>215</v>
      </c>
      <c r="C151" s="5" t="s">
        <v>216</v>
      </c>
      <c r="D151" s="59">
        <v>41967</v>
      </c>
      <c r="E151" s="60">
        <v>27.48</v>
      </c>
      <c r="F151" s="60">
        <v>34</v>
      </c>
      <c r="G151" s="60">
        <v>4.6100000000000003</v>
      </c>
      <c r="H151" s="62">
        <f t="shared" si="9"/>
        <v>0.40502183406113534</v>
      </c>
      <c r="I151" s="76">
        <f t="shared" si="1"/>
        <v>604</v>
      </c>
      <c r="J151" s="56"/>
      <c r="K151" s="79"/>
      <c r="L151" s="57"/>
      <c r="M151" s="57"/>
      <c r="N151" s="57"/>
      <c r="O151" s="69"/>
      <c r="P151" s="56"/>
      <c r="Q151" s="70"/>
      <c r="R151" s="70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</row>
    <row r="152" spans="1:30" ht="15.75" customHeight="1" x14ac:dyDescent="0.6">
      <c r="A152" s="58">
        <v>42552</v>
      </c>
      <c r="B152" s="2" t="s">
        <v>157</v>
      </c>
      <c r="C152" s="5" t="s">
        <v>158</v>
      </c>
      <c r="D152" s="59">
        <v>42444</v>
      </c>
      <c r="E152" s="60">
        <v>84.82</v>
      </c>
      <c r="F152" s="60">
        <v>100.5</v>
      </c>
      <c r="G152" s="60">
        <v>1.77</v>
      </c>
      <c r="H152" s="62">
        <f t="shared" si="9"/>
        <v>0.20572978071209624</v>
      </c>
      <c r="I152" s="76">
        <f t="shared" si="1"/>
        <v>108</v>
      </c>
      <c r="J152" s="56"/>
      <c r="K152" s="79"/>
      <c r="L152" s="57"/>
      <c r="M152" s="57"/>
      <c r="N152" s="57"/>
      <c r="O152" s="69"/>
      <c r="P152" s="56"/>
      <c r="Q152" s="70"/>
      <c r="R152" s="70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</row>
    <row r="153" spans="1:30" ht="15.75" customHeight="1" x14ac:dyDescent="0.6">
      <c r="A153" s="58">
        <v>42550</v>
      </c>
      <c r="B153" s="2" t="s">
        <v>217</v>
      </c>
      <c r="C153" s="5" t="s">
        <v>218</v>
      </c>
      <c r="D153" s="59">
        <v>42272</v>
      </c>
      <c r="E153" s="60">
        <v>24.7</v>
      </c>
      <c r="F153" s="60">
        <v>26.77</v>
      </c>
      <c r="G153" s="60">
        <v>2.0299999999999998</v>
      </c>
      <c r="H153" s="62">
        <f>(F153-E153+G153)/E153</f>
        <v>0.16599190283400808</v>
      </c>
      <c r="I153" s="76">
        <f t="shared" si="1"/>
        <v>278</v>
      </c>
      <c r="J153" s="56"/>
      <c r="K153" s="57"/>
      <c r="L153" s="57"/>
      <c r="M153" s="57"/>
      <c r="N153" s="69"/>
      <c r="O153" s="69"/>
      <c r="P153" s="56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</row>
    <row r="154" spans="1:30" ht="15.75" customHeight="1" x14ac:dyDescent="0.6">
      <c r="A154" s="58">
        <v>42549</v>
      </c>
      <c r="B154" s="2" t="s">
        <v>219</v>
      </c>
      <c r="C154" s="5" t="s">
        <v>220</v>
      </c>
      <c r="D154" s="59">
        <v>42306</v>
      </c>
      <c r="E154" s="60">
        <v>32.81</v>
      </c>
      <c r="F154" s="60">
        <v>34.46</v>
      </c>
      <c r="G154" s="60">
        <v>2.5499999999999998</v>
      </c>
      <c r="H154" s="62">
        <f t="shared" ref="H154:H159" si="10">((F154+G154)-E154)/E154</f>
        <v>0.12800975312404742</v>
      </c>
      <c r="I154" s="76">
        <f t="shared" si="1"/>
        <v>243</v>
      </c>
      <c r="J154" s="56"/>
      <c r="K154" s="55"/>
      <c r="L154" s="57"/>
      <c r="M154" s="57"/>
      <c r="N154" s="57"/>
      <c r="O154" s="55"/>
      <c r="P154" s="56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</row>
    <row r="155" spans="1:30" ht="15.75" customHeight="1" x14ac:dyDescent="0.6">
      <c r="A155" s="58">
        <v>42507</v>
      </c>
      <c r="B155" s="2" t="s">
        <v>221</v>
      </c>
      <c r="C155" s="5" t="s">
        <v>222</v>
      </c>
      <c r="D155" s="59">
        <v>42367</v>
      </c>
      <c r="E155" s="60">
        <v>51.96</v>
      </c>
      <c r="F155" s="60">
        <v>62.43</v>
      </c>
      <c r="G155" s="60">
        <v>0.99</v>
      </c>
      <c r="H155" s="62">
        <f t="shared" si="10"/>
        <v>0.22055427251732104</v>
      </c>
      <c r="I155" s="76">
        <f t="shared" si="1"/>
        <v>140</v>
      </c>
      <c r="J155" s="57"/>
      <c r="K155" s="56"/>
      <c r="L155" s="68"/>
      <c r="M155" s="57"/>
      <c r="N155" s="57"/>
      <c r="O155" s="69"/>
      <c r="P155" s="56"/>
      <c r="Q155" s="70"/>
      <c r="R155" s="70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</row>
    <row r="156" spans="1:30" ht="15.75" customHeight="1" x14ac:dyDescent="0.6">
      <c r="A156" s="58">
        <v>42507</v>
      </c>
      <c r="B156" s="2" t="s">
        <v>48</v>
      </c>
      <c r="C156" s="5" t="s">
        <v>223</v>
      </c>
      <c r="D156" s="59">
        <v>42388</v>
      </c>
      <c r="E156" s="60">
        <v>33.69</v>
      </c>
      <c r="F156" s="60">
        <v>38.22</v>
      </c>
      <c r="G156" s="60">
        <v>0.38</v>
      </c>
      <c r="H156" s="62">
        <f t="shared" si="10"/>
        <v>0.14574057583852787</v>
      </c>
      <c r="I156" s="76">
        <f t="shared" si="1"/>
        <v>119</v>
      </c>
      <c r="J156" s="57"/>
      <c r="K156" s="56"/>
      <c r="L156" s="68"/>
      <c r="M156" s="57"/>
      <c r="N156" s="57"/>
      <c r="O156" s="69"/>
      <c r="P156" s="56"/>
      <c r="Q156" s="70"/>
      <c r="R156" s="70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</row>
    <row r="157" spans="1:30" ht="15.75" customHeight="1" x14ac:dyDescent="0.45">
      <c r="A157" s="65">
        <v>42480</v>
      </c>
      <c r="B157" s="2" t="s">
        <v>224</v>
      </c>
      <c r="C157" s="3" t="s">
        <v>225</v>
      </c>
      <c r="D157" s="77">
        <v>42409</v>
      </c>
      <c r="E157" s="60">
        <v>90.41</v>
      </c>
      <c r="F157" s="60">
        <v>98.89</v>
      </c>
      <c r="G157" s="60">
        <v>1.02</v>
      </c>
      <c r="H157" s="62">
        <f t="shared" si="10"/>
        <v>0.1050768720274306</v>
      </c>
      <c r="I157" s="76">
        <f t="shared" si="1"/>
        <v>71</v>
      </c>
      <c r="J157" s="74"/>
      <c r="K157" s="30"/>
      <c r="L157" s="80"/>
      <c r="M157" s="80"/>
      <c r="N157" s="80"/>
      <c r="O157" s="81"/>
    </row>
    <row r="158" spans="1:30" ht="15.75" customHeight="1" x14ac:dyDescent="0.45">
      <c r="A158" s="65">
        <v>42419</v>
      </c>
      <c r="B158" s="2" t="s">
        <v>226</v>
      </c>
      <c r="C158" s="3" t="s">
        <v>227</v>
      </c>
      <c r="D158" s="77">
        <v>41978</v>
      </c>
      <c r="E158" s="60">
        <v>26.8</v>
      </c>
      <c r="F158" s="60">
        <v>10.34</v>
      </c>
      <c r="G158" s="60">
        <v>5.48</v>
      </c>
      <c r="H158" s="62">
        <f t="shared" si="10"/>
        <v>-0.40970149253731342</v>
      </c>
      <c r="I158" s="76">
        <f t="shared" si="1"/>
        <v>441</v>
      </c>
      <c r="J158" s="74"/>
      <c r="L158" s="80"/>
      <c r="M158" s="80"/>
      <c r="N158" s="80"/>
      <c r="O158" s="81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</row>
    <row r="159" spans="1:30" ht="15.75" customHeight="1" x14ac:dyDescent="0.45">
      <c r="A159" s="65">
        <v>42416</v>
      </c>
      <c r="B159" s="2" t="s">
        <v>228</v>
      </c>
      <c r="C159" s="3" t="s">
        <v>229</v>
      </c>
      <c r="D159" s="77">
        <v>42237</v>
      </c>
      <c r="E159" s="60">
        <v>23.1</v>
      </c>
      <c r="F159" s="60">
        <v>12.62</v>
      </c>
      <c r="G159" s="60">
        <v>0.98</v>
      </c>
      <c r="H159" s="62">
        <f t="shared" si="10"/>
        <v>-0.41125541125541132</v>
      </c>
      <c r="I159" s="76">
        <f t="shared" si="1"/>
        <v>179</v>
      </c>
      <c r="J159" s="74"/>
      <c r="K159" s="30"/>
      <c r="L159" s="80"/>
      <c r="M159" s="80"/>
      <c r="N159" s="80"/>
      <c r="O159" s="81"/>
    </row>
    <row r="160" spans="1:30" ht="15.75" customHeight="1" x14ac:dyDescent="0.45">
      <c r="A160" s="65">
        <v>42374</v>
      </c>
      <c r="B160" s="2" t="s">
        <v>230</v>
      </c>
      <c r="C160" s="3" t="s">
        <v>231</v>
      </c>
      <c r="D160" s="77">
        <v>42209</v>
      </c>
      <c r="E160" s="60">
        <v>15.92</v>
      </c>
      <c r="F160" s="60">
        <v>13.67</v>
      </c>
      <c r="G160" s="60">
        <f>0.25*2</f>
        <v>0.5</v>
      </c>
      <c r="H160" s="62">
        <f t="shared" ref="H160:H165" si="11">(F160-E160+G160)/E160</f>
        <v>-0.10992462311557789</v>
      </c>
      <c r="I160" s="76">
        <f t="shared" si="1"/>
        <v>165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5.75" customHeight="1" x14ac:dyDescent="0.45">
      <c r="A161" s="65">
        <v>42374</v>
      </c>
      <c r="B161" s="2" t="s">
        <v>232</v>
      </c>
      <c r="C161" s="3" t="s">
        <v>233</v>
      </c>
      <c r="D161" s="77">
        <v>42004</v>
      </c>
      <c r="E161" s="60">
        <v>16</v>
      </c>
      <c r="F161" s="60">
        <v>16.05</v>
      </c>
      <c r="G161" s="60">
        <f>0.25*4</f>
        <v>1</v>
      </c>
      <c r="H161" s="62">
        <f t="shared" si="11"/>
        <v>6.5625000000000044E-2</v>
      </c>
      <c r="I161" s="76">
        <f t="shared" si="1"/>
        <v>370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5.75" customHeight="1" x14ac:dyDescent="0.45">
      <c r="A162" s="65">
        <v>42355</v>
      </c>
      <c r="B162" s="2" t="s">
        <v>234</v>
      </c>
      <c r="C162" s="3" t="s">
        <v>235</v>
      </c>
      <c r="D162" s="77">
        <v>41165</v>
      </c>
      <c r="E162" s="60">
        <v>43</v>
      </c>
      <c r="F162" s="60">
        <v>10.19</v>
      </c>
      <c r="G162" s="60">
        <f>0.7*3</f>
        <v>2.0999999999999996</v>
      </c>
      <c r="H162" s="62">
        <f t="shared" si="11"/>
        <v>-0.71418604651162798</v>
      </c>
      <c r="I162" s="76">
        <f t="shared" si="1"/>
        <v>1190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5.75" customHeight="1" x14ac:dyDescent="0.45">
      <c r="A163" s="65">
        <v>42339</v>
      </c>
      <c r="B163" s="2" t="s">
        <v>236</v>
      </c>
      <c r="C163" s="3" t="s">
        <v>237</v>
      </c>
      <c r="D163" s="77">
        <v>42192</v>
      </c>
      <c r="E163" s="60">
        <v>24.25</v>
      </c>
      <c r="F163" s="60">
        <v>27.2</v>
      </c>
      <c r="G163" s="67">
        <v>2.23</v>
      </c>
      <c r="H163" s="62">
        <f t="shared" si="11"/>
        <v>0.21360824742268039</v>
      </c>
      <c r="I163" s="82">
        <f t="shared" si="1"/>
        <v>147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5.75" customHeight="1" x14ac:dyDescent="0.45">
      <c r="A164" s="65">
        <v>42313</v>
      </c>
      <c r="B164" s="2" t="s">
        <v>196</v>
      </c>
      <c r="C164" s="3" t="s">
        <v>197</v>
      </c>
      <c r="D164" s="77">
        <v>42243</v>
      </c>
      <c r="E164" s="60">
        <v>10.039999999999999</v>
      </c>
      <c r="F164" s="60">
        <v>9.7100000000000009</v>
      </c>
      <c r="G164" s="60">
        <v>0.3</v>
      </c>
      <c r="H164" s="62">
        <f t="shared" si="11"/>
        <v>-2.9880478087647719E-3</v>
      </c>
      <c r="I164" s="82">
        <f t="shared" si="1"/>
        <v>70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5.75" customHeight="1" x14ac:dyDescent="0.5">
      <c r="A165" s="65">
        <v>42305</v>
      </c>
      <c r="B165" s="2" t="s">
        <v>72</v>
      </c>
      <c r="C165" s="3" t="s">
        <v>238</v>
      </c>
      <c r="D165" s="77">
        <v>42243</v>
      </c>
      <c r="E165" s="60">
        <v>19.25</v>
      </c>
      <c r="F165" s="60">
        <v>17.91</v>
      </c>
      <c r="G165" s="60">
        <f>0.2*2</f>
        <v>0.4</v>
      </c>
      <c r="H165" s="62">
        <f t="shared" si="11"/>
        <v>-4.8831168831168822E-2</v>
      </c>
      <c r="I165" s="82">
        <f t="shared" si="1"/>
        <v>62</v>
      </c>
      <c r="J165" s="5"/>
      <c r="K165" s="83"/>
      <c r="L165" s="83"/>
      <c r="M165" s="83"/>
      <c r="N165" s="83"/>
      <c r="O165" s="5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</row>
    <row r="166" spans="1:30" ht="15.75" customHeight="1" x14ac:dyDescent="0.45">
      <c r="A166" s="65">
        <v>42290</v>
      </c>
      <c r="B166" s="2" t="s">
        <v>239</v>
      </c>
      <c r="C166" s="3" t="s">
        <v>240</v>
      </c>
      <c r="D166" s="77">
        <v>41586</v>
      </c>
      <c r="E166" s="67">
        <v>8.8699999999999992</v>
      </c>
      <c r="F166" s="67">
        <v>7.38</v>
      </c>
      <c r="G166" s="67">
        <f>(0.062*4)+(0.07*19)</f>
        <v>1.5780000000000001</v>
      </c>
      <c r="H166" s="85">
        <f t="shared" ref="H166:H170" si="12">((F166+G166)-E166)/E166</f>
        <v>9.9210822998873696E-3</v>
      </c>
      <c r="I166" s="76">
        <f t="shared" si="1"/>
        <v>704</v>
      </c>
      <c r="K166" s="86"/>
      <c r="L166" s="87"/>
    </row>
    <row r="167" spans="1:30" ht="15.75" customHeight="1" x14ac:dyDescent="0.45">
      <c r="A167" s="65">
        <v>42290</v>
      </c>
      <c r="B167" s="2" t="s">
        <v>103</v>
      </c>
      <c r="C167" s="3" t="s">
        <v>104</v>
      </c>
      <c r="D167" s="77">
        <v>41996</v>
      </c>
      <c r="E167" s="67">
        <v>19</v>
      </c>
      <c r="F167" s="67">
        <v>18</v>
      </c>
      <c r="G167" s="67">
        <f>0.463*3</f>
        <v>1.389</v>
      </c>
      <c r="H167" s="85">
        <f t="shared" si="12"/>
        <v>2.0473684210526283E-2</v>
      </c>
      <c r="I167" s="76">
        <f t="shared" si="1"/>
        <v>294</v>
      </c>
      <c r="K167" s="88"/>
      <c r="L167" s="87"/>
    </row>
    <row r="168" spans="1:30" ht="15.75" customHeight="1" x14ac:dyDescent="0.45">
      <c r="A168" s="65">
        <v>42290</v>
      </c>
      <c r="B168" s="2" t="s">
        <v>241</v>
      </c>
      <c r="C168" s="3" t="s">
        <v>242</v>
      </c>
      <c r="D168" s="77">
        <v>42004</v>
      </c>
      <c r="E168" s="67">
        <v>22.5</v>
      </c>
      <c r="F168" s="67">
        <v>16.28</v>
      </c>
      <c r="G168" s="67">
        <f>0.005+0.9+0.154+0.242+0.489+0.005+0.209+0.523+0.024</f>
        <v>2.5510000000000002</v>
      </c>
      <c r="H168" s="85">
        <f t="shared" si="12"/>
        <v>-0.16306666666666653</v>
      </c>
      <c r="I168" s="76">
        <f t="shared" si="1"/>
        <v>286</v>
      </c>
      <c r="K168" s="86"/>
      <c r="L168" s="87"/>
    </row>
    <row r="169" spans="1:30" ht="15.75" customHeight="1" x14ac:dyDescent="0.45">
      <c r="A169" s="65">
        <v>42290</v>
      </c>
      <c r="B169" s="2" t="s">
        <v>243</v>
      </c>
      <c r="C169" s="3" t="s">
        <v>244</v>
      </c>
      <c r="D169" s="77">
        <v>41876</v>
      </c>
      <c r="E169" s="67">
        <v>18.64</v>
      </c>
      <c r="F169" s="67">
        <v>12.45</v>
      </c>
      <c r="G169" s="67">
        <f>0.4*4</f>
        <v>1.6</v>
      </c>
      <c r="H169" s="85">
        <f t="shared" si="12"/>
        <v>-0.24624463519313314</v>
      </c>
      <c r="I169" s="76">
        <f t="shared" si="1"/>
        <v>414</v>
      </c>
      <c r="K169" s="86"/>
      <c r="L169" s="87"/>
    </row>
    <row r="170" spans="1:30" ht="15.75" customHeight="1" x14ac:dyDescent="0.45">
      <c r="A170" s="65">
        <v>42290</v>
      </c>
      <c r="B170" s="2" t="s">
        <v>86</v>
      </c>
      <c r="C170" s="3" t="s">
        <v>245</v>
      </c>
      <c r="D170" s="77">
        <v>41484</v>
      </c>
      <c r="E170" s="67">
        <v>14.24</v>
      </c>
      <c r="F170" s="67">
        <v>12.25</v>
      </c>
      <c r="G170" s="67">
        <f>0.087+0.088+0.087+(0.09*16)+(0.095*7)</f>
        <v>2.367</v>
      </c>
      <c r="H170" s="85">
        <f t="shared" si="12"/>
        <v>2.6474719101123641E-2</v>
      </c>
      <c r="I170" s="76">
        <f t="shared" si="1"/>
        <v>806</v>
      </c>
      <c r="K170" s="86"/>
      <c r="L170" s="87"/>
    </row>
    <row r="171" spans="1:30" ht="15.75" customHeight="1" x14ac:dyDescent="0.5">
      <c r="A171" s="65">
        <v>42256</v>
      </c>
      <c r="B171" s="2" t="s">
        <v>246</v>
      </c>
      <c r="C171" s="3" t="s">
        <v>247</v>
      </c>
      <c r="D171" s="77">
        <v>41593</v>
      </c>
      <c r="E171" s="67">
        <v>8.64</v>
      </c>
      <c r="F171" s="67">
        <v>7.41</v>
      </c>
      <c r="G171" s="67">
        <v>0.48</v>
      </c>
      <c r="H171" s="62">
        <f t="shared" ref="H171:H173" si="13">(F171-E171+G171)/E171</f>
        <v>-8.6805555555555608E-2</v>
      </c>
      <c r="I171" s="76">
        <f t="shared" si="1"/>
        <v>663</v>
      </c>
      <c r="J171" s="89"/>
      <c r="K171" s="82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</row>
    <row r="172" spans="1:30" ht="15.75" customHeight="1" x14ac:dyDescent="0.5">
      <c r="A172" s="65">
        <v>42227</v>
      </c>
      <c r="B172" s="2" t="s">
        <v>248</v>
      </c>
      <c r="C172" s="3" t="s">
        <v>249</v>
      </c>
      <c r="D172" s="77">
        <v>41766</v>
      </c>
      <c r="E172" s="67">
        <v>7.6</v>
      </c>
      <c r="F172" s="67">
        <v>6.67</v>
      </c>
      <c r="G172" s="67">
        <f>0.27*6</f>
        <v>1.62</v>
      </c>
      <c r="H172" s="62">
        <f t="shared" si="13"/>
        <v>9.0789473684210587E-2</v>
      </c>
      <c r="I172" s="76">
        <f t="shared" si="1"/>
        <v>461</v>
      </c>
      <c r="J172" s="89"/>
      <c r="K172" s="82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</row>
    <row r="173" spans="1:30" ht="15.75" customHeight="1" x14ac:dyDescent="0.45">
      <c r="A173" s="65">
        <v>42220</v>
      </c>
      <c r="B173" s="2" t="s">
        <v>250</v>
      </c>
      <c r="C173" s="3" t="s">
        <v>251</v>
      </c>
      <c r="D173" s="77">
        <v>41542</v>
      </c>
      <c r="E173" s="67">
        <v>12.28</v>
      </c>
      <c r="F173" s="67">
        <v>11.02</v>
      </c>
      <c r="G173" s="67">
        <v>0.62</v>
      </c>
      <c r="H173" s="62">
        <f t="shared" si="13"/>
        <v>-5.2117263843648197E-2</v>
      </c>
      <c r="I173" s="76">
        <f t="shared" si="1"/>
        <v>678</v>
      </c>
      <c r="J173" s="62"/>
      <c r="K173" s="90"/>
      <c r="L173" s="90"/>
      <c r="M173" s="90"/>
      <c r="N173" s="90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5.75" customHeight="1" x14ac:dyDescent="0.5">
      <c r="A174" s="65">
        <v>42213</v>
      </c>
      <c r="B174" s="2" t="s">
        <v>252</v>
      </c>
      <c r="C174" s="3" t="s">
        <v>253</v>
      </c>
      <c r="D174" s="77">
        <v>42111</v>
      </c>
      <c r="E174" s="67">
        <v>14</v>
      </c>
      <c r="F174" s="67">
        <v>10.61</v>
      </c>
      <c r="G174" s="67">
        <v>0.35</v>
      </c>
      <c r="H174" s="85">
        <f>((F174+G174)-E174)/E174</f>
        <v>-0.21714285714285722</v>
      </c>
      <c r="I174" s="76">
        <f t="shared" si="1"/>
        <v>102</v>
      </c>
      <c r="J174" s="89"/>
      <c r="K174" s="82"/>
      <c r="L174" s="84"/>
      <c r="M174" s="67"/>
      <c r="N174" s="82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5.75" customHeight="1" x14ac:dyDescent="0.45">
      <c r="A175" s="65">
        <v>42209</v>
      </c>
      <c r="B175" s="2" t="s">
        <v>254</v>
      </c>
      <c r="C175" s="3" t="s">
        <v>255</v>
      </c>
      <c r="D175" s="77">
        <v>41918</v>
      </c>
      <c r="E175" s="67">
        <v>20.8</v>
      </c>
      <c r="F175" s="67">
        <v>19.87</v>
      </c>
      <c r="G175" s="67">
        <f>0.566*2</f>
        <v>1.1319999999999999</v>
      </c>
      <c r="H175" s="62">
        <f>(F175-E175+G175)/E175</f>
        <v>9.7115384615384694E-3</v>
      </c>
      <c r="I175" s="76">
        <f t="shared" si="1"/>
        <v>291</v>
      </c>
      <c r="J175" s="5"/>
      <c r="K175" s="90"/>
      <c r="L175" s="90"/>
      <c r="M175" s="90"/>
      <c r="N175" s="90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5.75" customHeight="1" x14ac:dyDescent="0.45">
      <c r="A176" s="65">
        <v>42200</v>
      </c>
      <c r="B176" s="2" t="s">
        <v>18</v>
      </c>
      <c r="C176" s="3" t="s">
        <v>256</v>
      </c>
      <c r="D176" s="77">
        <v>41575</v>
      </c>
      <c r="E176" s="67">
        <v>22.44</v>
      </c>
      <c r="F176" s="67">
        <v>28</v>
      </c>
      <c r="G176" s="67">
        <v>3.31</v>
      </c>
      <c r="H176" s="85">
        <f t="shared" ref="H176:H398" si="14">((F176+G176)-E176)/E176</f>
        <v>0.39527629233511574</v>
      </c>
      <c r="I176" s="76">
        <f t="shared" si="1"/>
        <v>625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5.75" customHeight="1" x14ac:dyDescent="0.45">
      <c r="A177" s="65">
        <v>42199</v>
      </c>
      <c r="B177" s="2" t="s">
        <v>257</v>
      </c>
      <c r="C177" s="3" t="s">
        <v>258</v>
      </c>
      <c r="D177" s="77">
        <v>41243</v>
      </c>
      <c r="E177" s="67">
        <v>18.72</v>
      </c>
      <c r="F177" s="67">
        <v>14.32</v>
      </c>
      <c r="G177" s="67">
        <v>5.38</v>
      </c>
      <c r="H177" s="85">
        <f t="shared" si="14"/>
        <v>5.235042735042738E-2</v>
      </c>
      <c r="I177" s="76">
        <f t="shared" si="1"/>
        <v>956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5.75" customHeight="1" x14ac:dyDescent="0.5">
      <c r="A178" s="65">
        <v>42198</v>
      </c>
      <c r="B178" s="2" t="s">
        <v>259</v>
      </c>
      <c r="C178" s="3" t="s">
        <v>260</v>
      </c>
      <c r="D178" s="65">
        <v>41158</v>
      </c>
      <c r="E178" s="67">
        <v>18.53</v>
      </c>
      <c r="F178" s="67">
        <v>3.9</v>
      </c>
      <c r="G178" s="67">
        <v>4.8</v>
      </c>
      <c r="H178" s="85">
        <f t="shared" si="14"/>
        <v>-0.53049109552077722</v>
      </c>
      <c r="I178" s="76">
        <f t="shared" si="1"/>
        <v>1040</v>
      </c>
      <c r="J178" s="5"/>
      <c r="K178" s="5"/>
      <c r="L178" s="5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</row>
    <row r="179" spans="1:30" ht="15.75" customHeight="1" x14ac:dyDescent="0.5">
      <c r="A179" s="65">
        <v>42195</v>
      </c>
      <c r="B179" s="2" t="s">
        <v>261</v>
      </c>
      <c r="C179" s="3" t="s">
        <v>262</v>
      </c>
      <c r="D179" s="77">
        <v>41946</v>
      </c>
      <c r="E179" s="67">
        <v>14.01</v>
      </c>
      <c r="F179" s="67">
        <v>9.8000000000000007</v>
      </c>
      <c r="G179" s="67">
        <f>0.18*7</f>
        <v>1.26</v>
      </c>
      <c r="H179" s="85">
        <f t="shared" si="14"/>
        <v>-0.21056388294075656</v>
      </c>
      <c r="I179" s="76">
        <f t="shared" si="1"/>
        <v>249</v>
      </c>
      <c r="J179" s="5"/>
      <c r="K179" s="5"/>
      <c r="L179" s="5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</row>
    <row r="180" spans="1:30" ht="15.75" customHeight="1" x14ac:dyDescent="0.5">
      <c r="A180" s="65">
        <v>42174</v>
      </c>
      <c r="B180" s="2" t="s">
        <v>263</v>
      </c>
      <c r="C180" s="3" t="s">
        <v>264</v>
      </c>
      <c r="D180" s="77">
        <v>41593</v>
      </c>
      <c r="E180" s="67">
        <v>8.7799999999999994</v>
      </c>
      <c r="F180" s="67">
        <v>7.42</v>
      </c>
      <c r="G180" s="67">
        <f>0.2*7</f>
        <v>1.4000000000000001</v>
      </c>
      <c r="H180" s="85">
        <f t="shared" si="14"/>
        <v>4.5558086560365521E-3</v>
      </c>
      <c r="I180" s="76">
        <f t="shared" si="1"/>
        <v>581</v>
      </c>
      <c r="J180" s="5"/>
      <c r="K180" s="5"/>
      <c r="L180" s="5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</row>
    <row r="181" spans="1:30" ht="15.75" customHeight="1" x14ac:dyDescent="0.5">
      <c r="A181" s="65">
        <v>42164</v>
      </c>
      <c r="B181" s="2" t="s">
        <v>265</v>
      </c>
      <c r="C181" s="3" t="s">
        <v>266</v>
      </c>
      <c r="D181" s="77">
        <v>41498</v>
      </c>
      <c r="E181" s="67">
        <v>17.45</v>
      </c>
      <c r="F181" s="67">
        <v>16</v>
      </c>
      <c r="G181" s="67">
        <f>0.45*7</f>
        <v>3.15</v>
      </c>
      <c r="H181" s="85">
        <f t="shared" si="14"/>
        <v>9.7421203438395373E-2</v>
      </c>
      <c r="I181" s="76">
        <f t="shared" si="1"/>
        <v>666</v>
      </c>
      <c r="J181" s="5"/>
      <c r="K181" s="5"/>
      <c r="L181" s="5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</row>
    <row r="182" spans="1:30" ht="15.75" customHeight="1" x14ac:dyDescent="0.5">
      <c r="A182" s="65">
        <v>42164</v>
      </c>
      <c r="B182" s="2" t="s">
        <v>129</v>
      </c>
      <c r="C182" s="3" t="s">
        <v>267</v>
      </c>
      <c r="D182" s="77">
        <v>41878</v>
      </c>
      <c r="E182" s="67">
        <v>23.21</v>
      </c>
      <c r="F182" s="67">
        <v>20.36</v>
      </c>
      <c r="G182" s="67">
        <f>(0.156*4)+0.599+(0.156*6)</f>
        <v>2.1589999999999998</v>
      </c>
      <c r="H182" s="85">
        <f t="shared" si="14"/>
        <v>-2.9771650150797177E-2</v>
      </c>
      <c r="I182" s="76">
        <f t="shared" si="1"/>
        <v>286</v>
      </c>
      <c r="J182" s="5"/>
      <c r="K182" s="5"/>
      <c r="L182" s="5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</row>
    <row r="183" spans="1:30" ht="15.75" customHeight="1" x14ac:dyDescent="0.5">
      <c r="A183" s="65">
        <v>42164</v>
      </c>
      <c r="B183" s="2" t="s">
        <v>268</v>
      </c>
      <c r="C183" s="3" t="s">
        <v>269</v>
      </c>
      <c r="D183" s="77">
        <v>41950</v>
      </c>
      <c r="E183" s="67">
        <v>19.350000000000001</v>
      </c>
      <c r="F183" s="67">
        <v>15.6</v>
      </c>
      <c r="G183" s="67">
        <f>0.23*2</f>
        <v>0.46</v>
      </c>
      <c r="H183" s="85">
        <f t="shared" si="14"/>
        <v>-0.17002583979328179</v>
      </c>
      <c r="I183" s="76">
        <f t="shared" si="1"/>
        <v>214</v>
      </c>
      <c r="J183" s="5"/>
      <c r="K183" s="5"/>
      <c r="L183" s="5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</row>
    <row r="184" spans="1:30" ht="15.75" customHeight="1" x14ac:dyDescent="0.5">
      <c r="A184" s="65">
        <v>42146</v>
      </c>
      <c r="B184" s="2" t="s">
        <v>270</v>
      </c>
      <c r="C184" s="3" t="s">
        <v>271</v>
      </c>
      <c r="D184" s="77">
        <v>41744</v>
      </c>
      <c r="E184" s="67">
        <v>23</v>
      </c>
      <c r="F184" s="67">
        <v>24.61</v>
      </c>
      <c r="G184" s="67">
        <v>0.1</v>
      </c>
      <c r="H184" s="85">
        <f t="shared" si="14"/>
        <v>7.4347826086956559E-2</v>
      </c>
      <c r="I184" s="76">
        <f t="shared" si="1"/>
        <v>402</v>
      </c>
      <c r="J184" s="5"/>
      <c r="K184" s="5"/>
      <c r="L184" s="5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</row>
    <row r="185" spans="1:30" ht="15.75" customHeight="1" x14ac:dyDescent="0.5">
      <c r="A185" s="65">
        <v>42131</v>
      </c>
      <c r="B185" s="2" t="s">
        <v>272</v>
      </c>
      <c r="C185" s="3" t="s">
        <v>273</v>
      </c>
      <c r="D185" s="65">
        <v>40970</v>
      </c>
      <c r="E185" s="67">
        <v>16.399999999999999</v>
      </c>
      <c r="F185" s="67">
        <v>11.42</v>
      </c>
      <c r="G185" s="67">
        <f>0.44+(0.443*11)</f>
        <v>5.3130000000000006</v>
      </c>
      <c r="H185" s="85">
        <f t="shared" si="14"/>
        <v>2.030487804878061E-2</v>
      </c>
      <c r="I185" s="76">
        <f t="shared" si="1"/>
        <v>1161</v>
      </c>
      <c r="J185" s="5"/>
      <c r="K185" s="5"/>
      <c r="L185" s="5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</row>
    <row r="186" spans="1:30" ht="15.75" customHeight="1" x14ac:dyDescent="0.5">
      <c r="A186" s="65">
        <v>42066</v>
      </c>
      <c r="B186" s="2" t="s">
        <v>274</v>
      </c>
      <c r="C186" s="3" t="s">
        <v>275</v>
      </c>
      <c r="D186" s="65">
        <v>41689</v>
      </c>
      <c r="E186" s="67">
        <v>18.96</v>
      </c>
      <c r="F186" s="67">
        <v>15.92</v>
      </c>
      <c r="G186" s="67">
        <v>2.5</v>
      </c>
      <c r="H186" s="85">
        <f t="shared" si="14"/>
        <v>-2.8481012658227802E-2</v>
      </c>
      <c r="I186" s="76">
        <f t="shared" si="1"/>
        <v>377</v>
      </c>
      <c r="J186" s="5"/>
      <c r="K186" s="5"/>
      <c r="L186" s="5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</row>
    <row r="187" spans="1:30" ht="15.75" customHeight="1" x14ac:dyDescent="0.45">
      <c r="A187" s="65">
        <v>42004</v>
      </c>
      <c r="B187" s="2" t="s">
        <v>276</v>
      </c>
      <c r="C187" s="3" t="s">
        <v>277</v>
      </c>
      <c r="D187" s="65">
        <v>41820</v>
      </c>
      <c r="E187" s="67">
        <v>13.95</v>
      </c>
      <c r="F187" s="67">
        <v>10.45</v>
      </c>
      <c r="G187" s="67">
        <v>0.9</v>
      </c>
      <c r="H187" s="85">
        <f t="shared" si="14"/>
        <v>-0.18637992831541217</v>
      </c>
      <c r="I187" s="76">
        <f t="shared" si="1"/>
        <v>184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5.75" customHeight="1" x14ac:dyDescent="0.45">
      <c r="A188" s="65">
        <v>41981</v>
      </c>
      <c r="B188" s="2" t="s">
        <v>278</v>
      </c>
      <c r="C188" s="3" t="s">
        <v>279</v>
      </c>
      <c r="D188" s="65">
        <v>41796</v>
      </c>
      <c r="E188" s="67">
        <v>30</v>
      </c>
      <c r="F188" s="67">
        <v>14.5</v>
      </c>
      <c r="G188" s="67">
        <v>1.208</v>
      </c>
      <c r="H188" s="85">
        <f t="shared" si="14"/>
        <v>-0.47639999999999999</v>
      </c>
      <c r="I188" s="76">
        <f t="shared" si="1"/>
        <v>185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5.75" customHeight="1" x14ac:dyDescent="0.45">
      <c r="A189" s="65">
        <v>41981</v>
      </c>
      <c r="B189" s="2" t="s">
        <v>280</v>
      </c>
      <c r="C189" s="3" t="s">
        <v>281</v>
      </c>
      <c r="D189" s="65">
        <v>41649</v>
      </c>
      <c r="E189" s="67">
        <v>23.5</v>
      </c>
      <c r="F189" s="67">
        <v>9.1199999999999992</v>
      </c>
      <c r="G189" s="67">
        <v>2.3250000000000002</v>
      </c>
      <c r="H189" s="85">
        <f t="shared" si="14"/>
        <v>-0.51297872340425532</v>
      </c>
      <c r="I189" s="76">
        <f t="shared" si="1"/>
        <v>332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5.75" customHeight="1" x14ac:dyDescent="0.45">
      <c r="A190" s="65">
        <v>41981</v>
      </c>
      <c r="B190" s="2" t="s">
        <v>282</v>
      </c>
      <c r="C190" s="3" t="s">
        <v>283</v>
      </c>
      <c r="D190" s="65">
        <v>41796</v>
      </c>
      <c r="E190" s="67">
        <v>28.93</v>
      </c>
      <c r="F190" s="67">
        <v>13.24</v>
      </c>
      <c r="G190" s="67">
        <v>1.208</v>
      </c>
      <c r="H190" s="85">
        <f t="shared" si="14"/>
        <v>-0.50058762530245415</v>
      </c>
      <c r="I190" s="76">
        <f t="shared" si="1"/>
        <v>185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5.75" customHeight="1" x14ac:dyDescent="0.45">
      <c r="A191" s="65">
        <v>41981</v>
      </c>
      <c r="B191" s="2" t="s">
        <v>284</v>
      </c>
      <c r="C191" s="3" t="s">
        <v>285</v>
      </c>
      <c r="D191" s="65">
        <v>41890</v>
      </c>
      <c r="E191" s="67">
        <v>19.5</v>
      </c>
      <c r="F191" s="67">
        <v>11.2</v>
      </c>
      <c r="G191" s="67">
        <v>0.45</v>
      </c>
      <c r="H191" s="85">
        <f t="shared" si="14"/>
        <v>-0.40256410256410263</v>
      </c>
      <c r="I191" s="76">
        <f t="shared" si="1"/>
        <v>91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5.75" customHeight="1" x14ac:dyDescent="0.45">
      <c r="A192" s="65">
        <v>41978</v>
      </c>
      <c r="B192" s="2" t="s">
        <v>286</v>
      </c>
      <c r="C192" s="3" t="s">
        <v>287</v>
      </c>
      <c r="D192" s="65">
        <v>41736</v>
      </c>
      <c r="E192" s="67">
        <v>23.81</v>
      </c>
      <c r="F192" s="67">
        <v>13.41</v>
      </c>
      <c r="G192" s="67">
        <v>1.0449999999999999</v>
      </c>
      <c r="H192" s="85">
        <f t="shared" si="14"/>
        <v>-0.39290214195716083</v>
      </c>
      <c r="I192" s="76">
        <f t="shared" si="1"/>
        <v>242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5.75" customHeight="1" x14ac:dyDescent="0.45">
      <c r="A193" s="65">
        <v>41963</v>
      </c>
      <c r="B193" s="2" t="s">
        <v>288</v>
      </c>
      <c r="C193" s="3" t="s">
        <v>289</v>
      </c>
      <c r="D193" s="65">
        <v>41533</v>
      </c>
      <c r="E193" s="67">
        <v>50.6</v>
      </c>
      <c r="F193" s="67">
        <v>71.31</v>
      </c>
      <c r="G193" s="67">
        <v>7.1369999999999996</v>
      </c>
      <c r="H193" s="85">
        <f t="shared" si="14"/>
        <v>0.55033596837944665</v>
      </c>
      <c r="I193" s="76">
        <f t="shared" si="1"/>
        <v>430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5.75" customHeight="1" x14ac:dyDescent="0.45">
      <c r="A194" s="65">
        <v>41960</v>
      </c>
      <c r="B194" s="2" t="s">
        <v>290</v>
      </c>
      <c r="C194" s="3" t="s">
        <v>291</v>
      </c>
      <c r="D194" s="65">
        <v>41542</v>
      </c>
      <c r="E194" s="67">
        <v>31.56</v>
      </c>
      <c r="F194" s="67">
        <v>4.71</v>
      </c>
      <c r="G194" s="67">
        <v>26.36</v>
      </c>
      <c r="H194" s="85">
        <f t="shared" si="14"/>
        <v>-1.552598225602023E-2</v>
      </c>
      <c r="I194" s="76">
        <f t="shared" si="1"/>
        <v>418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5.75" customHeight="1" x14ac:dyDescent="0.45">
      <c r="A195" s="65">
        <v>41943</v>
      </c>
      <c r="B195" s="2" t="s">
        <v>292</v>
      </c>
      <c r="C195" s="3" t="s">
        <v>293</v>
      </c>
      <c r="D195" s="65">
        <v>41451</v>
      </c>
      <c r="E195" s="67">
        <v>51.59</v>
      </c>
      <c r="F195" s="67">
        <v>46.41</v>
      </c>
      <c r="G195" s="67">
        <v>4.78</v>
      </c>
      <c r="H195" s="85">
        <f t="shared" si="14"/>
        <v>-7.7534405892615947E-3</v>
      </c>
      <c r="I195" s="76">
        <f t="shared" si="1"/>
        <v>492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5.75" customHeight="1" x14ac:dyDescent="0.45">
      <c r="A196" s="65">
        <v>41918</v>
      </c>
      <c r="B196" s="2" t="s">
        <v>294</v>
      </c>
      <c r="C196" s="3" t="s">
        <v>295</v>
      </c>
      <c r="D196" s="65">
        <v>41813</v>
      </c>
      <c r="E196" s="67">
        <v>10.95</v>
      </c>
      <c r="F196" s="67">
        <v>9.15</v>
      </c>
      <c r="G196" s="67">
        <v>0.27</v>
      </c>
      <c r="H196" s="85">
        <f t="shared" si="14"/>
        <v>-0.13972602739726023</v>
      </c>
      <c r="I196" s="76">
        <f t="shared" si="1"/>
        <v>105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5.75" customHeight="1" x14ac:dyDescent="0.45">
      <c r="A197" s="65">
        <v>41912</v>
      </c>
      <c r="B197" s="2" t="s">
        <v>296</v>
      </c>
      <c r="C197" s="3" t="s">
        <v>297</v>
      </c>
      <c r="D197" s="65">
        <v>41610</v>
      </c>
      <c r="E197" s="67">
        <v>8.85</v>
      </c>
      <c r="F197" s="67">
        <v>9.49</v>
      </c>
      <c r="G197" s="67">
        <v>0.61699999999999999</v>
      </c>
      <c r="H197" s="85">
        <f t="shared" si="14"/>
        <v>0.14203389830508473</v>
      </c>
      <c r="I197" s="76">
        <f t="shared" si="1"/>
        <v>302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5.75" customHeight="1" x14ac:dyDescent="0.45">
      <c r="A198" s="65">
        <v>41899</v>
      </c>
      <c r="B198" s="2" t="s">
        <v>298</v>
      </c>
      <c r="C198" s="3" t="s">
        <v>299</v>
      </c>
      <c r="D198" s="65">
        <v>41851</v>
      </c>
      <c r="E198" s="67">
        <v>26.85</v>
      </c>
      <c r="F198" s="67">
        <v>23.74</v>
      </c>
      <c r="G198" s="67">
        <v>0</v>
      </c>
      <c r="H198" s="85">
        <f t="shared" si="14"/>
        <v>-0.11582867783985112</v>
      </c>
      <c r="I198" s="76">
        <f t="shared" si="1"/>
        <v>48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5.75" customHeight="1" x14ac:dyDescent="0.45">
      <c r="A199" s="65">
        <v>41851</v>
      </c>
      <c r="B199" s="2" t="s">
        <v>300</v>
      </c>
      <c r="C199" s="3" t="s">
        <v>301</v>
      </c>
      <c r="D199" s="65">
        <v>40697</v>
      </c>
      <c r="E199" s="67">
        <v>25.2</v>
      </c>
      <c r="F199" s="67">
        <v>25.52</v>
      </c>
      <c r="G199" s="67">
        <v>12.159000000000001</v>
      </c>
      <c r="H199" s="85">
        <f t="shared" si="14"/>
        <v>0.4951984126984128</v>
      </c>
      <c r="I199" s="76">
        <f t="shared" si="1"/>
        <v>1154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5.75" customHeight="1" x14ac:dyDescent="0.45">
      <c r="A200" s="65">
        <v>41851</v>
      </c>
      <c r="B200" s="2" t="s">
        <v>302</v>
      </c>
      <c r="C200" s="3" t="s">
        <v>303</v>
      </c>
      <c r="D200" s="65">
        <v>41744</v>
      </c>
      <c r="E200" s="67">
        <v>14.35</v>
      </c>
      <c r="F200" s="67">
        <v>13.43</v>
      </c>
      <c r="G200" s="67">
        <v>0.39200000000000002</v>
      </c>
      <c r="H200" s="85">
        <f t="shared" si="14"/>
        <v>-3.6794425087108049E-2</v>
      </c>
      <c r="I200" s="76">
        <f t="shared" si="1"/>
        <v>107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5.75" customHeight="1" x14ac:dyDescent="0.45">
      <c r="A201" s="65">
        <v>41851</v>
      </c>
      <c r="B201" s="2" t="s">
        <v>304</v>
      </c>
      <c r="C201" s="3" t="s">
        <v>305</v>
      </c>
      <c r="D201" s="65">
        <v>41373</v>
      </c>
      <c r="E201" s="67">
        <v>25</v>
      </c>
      <c r="F201" s="67">
        <v>23.41</v>
      </c>
      <c r="G201" s="67">
        <v>2.9940000000000002</v>
      </c>
      <c r="H201" s="85">
        <f t="shared" si="14"/>
        <v>5.6159999999999995E-2</v>
      </c>
      <c r="I201" s="76">
        <f t="shared" si="1"/>
        <v>478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5.75" customHeight="1" x14ac:dyDescent="0.45">
      <c r="A202" s="65">
        <v>41851</v>
      </c>
      <c r="B202" s="2" t="s">
        <v>306</v>
      </c>
      <c r="C202" s="3" t="s">
        <v>307</v>
      </c>
      <c r="D202" s="65">
        <v>40549</v>
      </c>
      <c r="E202" s="67">
        <v>33.64</v>
      </c>
      <c r="F202" s="67">
        <v>36.299999999999997</v>
      </c>
      <c r="G202" s="67">
        <v>12.164999999999999</v>
      </c>
      <c r="H202" s="85">
        <f t="shared" si="14"/>
        <v>0.44069560047562412</v>
      </c>
      <c r="I202" s="76">
        <f t="shared" si="1"/>
        <v>1302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5.75" customHeight="1" x14ac:dyDescent="0.45">
      <c r="A203" s="65">
        <v>41851</v>
      </c>
      <c r="B203" s="2" t="s">
        <v>113</v>
      </c>
      <c r="C203" s="3" t="s">
        <v>114</v>
      </c>
      <c r="D203" s="65">
        <v>40522</v>
      </c>
      <c r="E203" s="67">
        <v>9.6300000000000008</v>
      </c>
      <c r="F203" s="67">
        <v>9.9</v>
      </c>
      <c r="G203" s="67">
        <v>3.927</v>
      </c>
      <c r="H203" s="85">
        <f t="shared" si="14"/>
        <v>0.43582554517133942</v>
      </c>
      <c r="I203" s="76">
        <f t="shared" si="1"/>
        <v>1329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5.75" customHeight="1" x14ac:dyDescent="0.45">
      <c r="A204" s="65">
        <v>41851</v>
      </c>
      <c r="B204" s="2" t="s">
        <v>209</v>
      </c>
      <c r="C204" s="3" t="s">
        <v>308</v>
      </c>
      <c r="D204" s="65">
        <v>40970</v>
      </c>
      <c r="E204" s="67">
        <v>10.85</v>
      </c>
      <c r="F204" s="67">
        <v>10.62</v>
      </c>
      <c r="G204" s="67">
        <v>3.008</v>
      </c>
      <c r="H204" s="85">
        <f t="shared" si="14"/>
        <v>0.25603686635944706</v>
      </c>
      <c r="I204" s="76">
        <f t="shared" si="1"/>
        <v>881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5.75" customHeight="1" x14ac:dyDescent="0.45">
      <c r="A205" s="65">
        <v>41837</v>
      </c>
      <c r="B205" s="2" t="s">
        <v>309</v>
      </c>
      <c r="C205" s="3" t="s">
        <v>310</v>
      </c>
      <c r="D205" s="65">
        <v>41778</v>
      </c>
      <c r="E205" s="67">
        <v>13.19</v>
      </c>
      <c r="F205" s="67">
        <v>14</v>
      </c>
      <c r="G205" s="67">
        <v>0.4</v>
      </c>
      <c r="H205" s="85">
        <f t="shared" si="14"/>
        <v>9.1736163760424635E-2</v>
      </c>
      <c r="I205" s="76">
        <f t="shared" si="1"/>
        <v>59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5.75" customHeight="1" x14ac:dyDescent="0.45">
      <c r="A206" s="65">
        <v>41834</v>
      </c>
      <c r="B206" s="2" t="s">
        <v>311</v>
      </c>
      <c r="C206" s="3" t="s">
        <v>312</v>
      </c>
      <c r="D206" s="65">
        <v>40949</v>
      </c>
      <c r="E206" s="67">
        <v>6.86</v>
      </c>
      <c r="F206" s="67">
        <v>7.44</v>
      </c>
      <c r="G206" s="67">
        <v>1.35</v>
      </c>
      <c r="H206" s="85">
        <f t="shared" si="14"/>
        <v>0.28134110787172018</v>
      </c>
      <c r="I206" s="76">
        <f t="shared" si="1"/>
        <v>885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5.75" customHeight="1" x14ac:dyDescent="0.45">
      <c r="A207" s="65">
        <v>41827</v>
      </c>
      <c r="B207" s="2" t="s">
        <v>313</v>
      </c>
      <c r="C207" s="3" t="s">
        <v>314</v>
      </c>
      <c r="D207" s="65">
        <v>40227</v>
      </c>
      <c r="E207" s="67">
        <v>10.1</v>
      </c>
      <c r="F207" s="67">
        <v>15.95</v>
      </c>
      <c r="G207" s="67">
        <v>4.7880000000000003</v>
      </c>
      <c r="H207" s="85">
        <f t="shared" si="14"/>
        <v>1.0532673267326733</v>
      </c>
      <c r="I207" s="76">
        <f t="shared" si="1"/>
        <v>1600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5.75" customHeight="1" x14ac:dyDescent="0.45">
      <c r="A208" s="65">
        <v>41764</v>
      </c>
      <c r="B208" s="2" t="s">
        <v>315</v>
      </c>
      <c r="C208" s="3" t="s">
        <v>316</v>
      </c>
      <c r="D208" s="65">
        <v>41089</v>
      </c>
      <c r="E208" s="67">
        <v>11.86</v>
      </c>
      <c r="F208" s="67">
        <v>15.5</v>
      </c>
      <c r="G208" s="67">
        <v>2.4500000000000002</v>
      </c>
      <c r="H208" s="85">
        <f t="shared" si="14"/>
        <v>0.51349072512647553</v>
      </c>
      <c r="I208" s="76">
        <f t="shared" si="1"/>
        <v>675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5.75" customHeight="1" x14ac:dyDescent="0.45">
      <c r="A209" s="65">
        <v>41764</v>
      </c>
      <c r="B209" s="2" t="s">
        <v>56</v>
      </c>
      <c r="C209" s="3" t="s">
        <v>317</v>
      </c>
      <c r="D209" s="65">
        <v>40842</v>
      </c>
      <c r="E209" s="67">
        <v>15.97</v>
      </c>
      <c r="F209" s="67">
        <v>33.4</v>
      </c>
      <c r="G209" s="67">
        <v>4.25</v>
      </c>
      <c r="H209" s="85">
        <f t="shared" si="14"/>
        <v>1.3575453976205385</v>
      </c>
      <c r="I209" s="76">
        <f t="shared" si="1"/>
        <v>922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5.75" customHeight="1" x14ac:dyDescent="0.45">
      <c r="A210" s="65">
        <v>41744</v>
      </c>
      <c r="B210" s="2" t="s">
        <v>318</v>
      </c>
      <c r="C210" s="3" t="s">
        <v>319</v>
      </c>
      <c r="D210" s="65">
        <v>41373</v>
      </c>
      <c r="E210" s="67">
        <v>15.28</v>
      </c>
      <c r="F210" s="67">
        <v>13.2</v>
      </c>
      <c r="G210" s="67">
        <v>1.42</v>
      </c>
      <c r="H210" s="85">
        <f t="shared" si="14"/>
        <v>-4.3193717277486922E-2</v>
      </c>
      <c r="I210" s="76">
        <f t="shared" si="1"/>
        <v>371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5.75" customHeight="1" x14ac:dyDescent="0.45">
      <c r="A211" s="65">
        <v>41733</v>
      </c>
      <c r="B211" s="2" t="s">
        <v>320</v>
      </c>
      <c r="C211" s="3" t="s">
        <v>321</v>
      </c>
      <c r="D211" s="65">
        <v>40681</v>
      </c>
      <c r="E211" s="67">
        <v>10.43</v>
      </c>
      <c r="F211" s="67">
        <v>13.85</v>
      </c>
      <c r="G211" s="67">
        <v>2.81</v>
      </c>
      <c r="H211" s="85">
        <f t="shared" si="14"/>
        <v>0.59731543624161076</v>
      </c>
      <c r="I211" s="76">
        <f t="shared" si="1"/>
        <v>1052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5.75" customHeight="1" x14ac:dyDescent="0.45">
      <c r="A212" s="65">
        <v>41732</v>
      </c>
      <c r="B212" s="2" t="s">
        <v>322</v>
      </c>
      <c r="C212" s="3" t="s">
        <v>323</v>
      </c>
      <c r="D212" s="65">
        <v>41626</v>
      </c>
      <c r="E212" s="67">
        <v>39.82</v>
      </c>
      <c r="F212" s="67">
        <v>66</v>
      </c>
      <c r="G212" s="67">
        <v>1</v>
      </c>
      <c r="H212" s="85">
        <f t="shared" si="14"/>
        <v>0.6825715720743345</v>
      </c>
      <c r="I212" s="76">
        <f t="shared" si="1"/>
        <v>106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5.75" customHeight="1" x14ac:dyDescent="0.45">
      <c r="A213" s="65">
        <v>41638</v>
      </c>
      <c r="B213" s="2" t="s">
        <v>324</v>
      </c>
      <c r="C213" s="3" t="s">
        <v>325</v>
      </c>
      <c r="D213" s="65">
        <v>41512</v>
      </c>
      <c r="E213" s="67">
        <v>10.5</v>
      </c>
      <c r="F213" s="67">
        <v>8.6</v>
      </c>
      <c r="G213" s="67">
        <v>0.5</v>
      </c>
      <c r="H213" s="85">
        <f t="shared" si="14"/>
        <v>-0.13333333333333336</v>
      </c>
      <c r="I213" s="76">
        <f t="shared" si="1"/>
        <v>126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5.75" customHeight="1" x14ac:dyDescent="0.45">
      <c r="A214" s="65">
        <v>41638</v>
      </c>
      <c r="B214" s="2" t="s">
        <v>326</v>
      </c>
      <c r="C214" s="3" t="s">
        <v>327</v>
      </c>
      <c r="D214" s="65">
        <v>41554</v>
      </c>
      <c r="E214" s="67">
        <v>30.76</v>
      </c>
      <c r="F214" s="67">
        <v>25.4</v>
      </c>
      <c r="G214" s="67">
        <v>0.53200000000000003</v>
      </c>
      <c r="H214" s="85">
        <f t="shared" si="14"/>
        <v>-0.15695708712613793</v>
      </c>
      <c r="I214" s="76">
        <f t="shared" si="1"/>
        <v>84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5.75" customHeight="1" x14ac:dyDescent="0.45">
      <c r="A215" s="65">
        <v>41605</v>
      </c>
      <c r="B215" s="2" t="s">
        <v>328</v>
      </c>
      <c r="C215" s="3" t="s">
        <v>329</v>
      </c>
      <c r="D215" s="65">
        <v>40305</v>
      </c>
      <c r="E215" s="67">
        <v>12.1</v>
      </c>
      <c r="F215" s="67">
        <v>9.51</v>
      </c>
      <c r="G215" s="67">
        <v>4.3550000000000004</v>
      </c>
      <c r="H215" s="85">
        <f t="shared" si="14"/>
        <v>0.14586776859504139</v>
      </c>
      <c r="I215" s="76">
        <f t="shared" si="1"/>
        <v>1300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5.75" customHeight="1" x14ac:dyDescent="0.45">
      <c r="A216" s="65">
        <v>41579</v>
      </c>
      <c r="B216" s="2" t="s">
        <v>330</v>
      </c>
      <c r="C216" s="3" t="s">
        <v>331</v>
      </c>
      <c r="D216" s="65">
        <v>43903</v>
      </c>
      <c r="E216" s="67">
        <v>32.17</v>
      </c>
      <c r="F216" s="67">
        <v>21.08</v>
      </c>
      <c r="G216" s="67">
        <v>2.93</v>
      </c>
      <c r="H216" s="85">
        <f t="shared" si="14"/>
        <v>-0.25365247124650303</v>
      </c>
      <c r="I216" s="76">
        <f t="shared" si="1"/>
        <v>-2324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5.75" customHeight="1" x14ac:dyDescent="0.45">
      <c r="A217" s="65">
        <v>41565</v>
      </c>
      <c r="B217" s="2" t="s">
        <v>62</v>
      </c>
      <c r="C217" s="3" t="s">
        <v>332</v>
      </c>
      <c r="D217" s="65">
        <v>41366</v>
      </c>
      <c r="E217" s="67">
        <v>19.559999999999999</v>
      </c>
      <c r="F217" s="67">
        <v>27.75</v>
      </c>
      <c r="G217" s="67">
        <v>0.53</v>
      </c>
      <c r="H217" s="85">
        <f t="shared" si="14"/>
        <v>0.44580777096114532</v>
      </c>
      <c r="I217" s="76">
        <f t="shared" si="1"/>
        <v>199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5.75" customHeight="1" x14ac:dyDescent="0.45">
      <c r="A218" s="65">
        <v>41540</v>
      </c>
      <c r="B218" s="2" t="s">
        <v>236</v>
      </c>
      <c r="C218" s="3" t="s">
        <v>333</v>
      </c>
      <c r="D218" s="65">
        <v>41373</v>
      </c>
      <c r="E218" s="67">
        <v>26.99</v>
      </c>
      <c r="F218" s="67">
        <v>18.3</v>
      </c>
      <c r="G218" s="67">
        <v>1.91</v>
      </c>
      <c r="H218" s="85">
        <f t="shared" si="14"/>
        <v>-0.25120414968506849</v>
      </c>
      <c r="I218" s="76">
        <f t="shared" si="1"/>
        <v>167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5.75" customHeight="1" x14ac:dyDescent="0.45">
      <c r="A219" s="65">
        <v>41526</v>
      </c>
      <c r="B219" s="2" t="s">
        <v>334</v>
      </c>
      <c r="C219" s="3" t="s">
        <v>335</v>
      </c>
      <c r="D219" s="65">
        <v>40921</v>
      </c>
      <c r="E219" s="67">
        <v>11.12</v>
      </c>
      <c r="F219" s="67">
        <v>12.22</v>
      </c>
      <c r="G219" s="67">
        <v>1.47</v>
      </c>
      <c r="H219" s="85">
        <f t="shared" si="14"/>
        <v>0.23111510791366927</v>
      </c>
      <c r="I219" s="76">
        <f t="shared" si="1"/>
        <v>605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5.75" customHeight="1" x14ac:dyDescent="0.5">
      <c r="A220" s="65">
        <v>41505</v>
      </c>
      <c r="B220" s="2" t="s">
        <v>159</v>
      </c>
      <c r="C220" s="3" t="s">
        <v>336</v>
      </c>
      <c r="D220" s="65">
        <v>41130</v>
      </c>
      <c r="E220" s="67">
        <v>16.95</v>
      </c>
      <c r="F220" s="67">
        <v>14.8</v>
      </c>
      <c r="G220" s="67">
        <v>1.6</v>
      </c>
      <c r="H220" s="85">
        <f t="shared" si="14"/>
        <v>-3.2448377581120777E-2</v>
      </c>
      <c r="I220" s="76">
        <f t="shared" si="1"/>
        <v>375</v>
      </c>
      <c r="J220" s="91"/>
      <c r="K220" s="91"/>
      <c r="L220" s="92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5.75" customHeight="1" x14ac:dyDescent="0.45">
      <c r="A221" s="65">
        <v>41493</v>
      </c>
      <c r="B221" s="2" t="s">
        <v>200</v>
      </c>
      <c r="C221" s="3" t="s">
        <v>337</v>
      </c>
      <c r="D221" s="65">
        <v>40690</v>
      </c>
      <c r="E221" s="67">
        <v>19.25</v>
      </c>
      <c r="F221" s="67">
        <v>19.329999999999998</v>
      </c>
      <c r="G221" s="67">
        <v>3.99</v>
      </c>
      <c r="H221" s="85">
        <f t="shared" si="14"/>
        <v>0.21142857142857144</v>
      </c>
      <c r="I221" s="76">
        <f t="shared" si="1"/>
        <v>803</v>
      </c>
      <c r="J221" s="82"/>
      <c r="K221" s="82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5.75" customHeight="1" x14ac:dyDescent="0.5">
      <c r="A222" s="65">
        <v>41493</v>
      </c>
      <c r="B222" s="2" t="s">
        <v>338</v>
      </c>
      <c r="C222" s="3" t="s">
        <v>339</v>
      </c>
      <c r="D222" s="65">
        <v>41103</v>
      </c>
      <c r="E222" s="67">
        <v>7.41</v>
      </c>
      <c r="F222" s="67">
        <v>8.75</v>
      </c>
      <c r="G222" s="67">
        <v>1.08</v>
      </c>
      <c r="H222" s="85">
        <f t="shared" si="14"/>
        <v>0.32658569500674761</v>
      </c>
      <c r="I222" s="76">
        <f t="shared" si="1"/>
        <v>390</v>
      </c>
      <c r="J222" s="82"/>
      <c r="K222" s="82"/>
      <c r="L222" s="58"/>
      <c r="M222" s="67"/>
      <c r="N222" s="67"/>
      <c r="O222" s="67"/>
      <c r="P222" s="93"/>
      <c r="Q222" s="58"/>
      <c r="R222" s="5"/>
      <c r="S222" s="5"/>
      <c r="T222" s="58"/>
      <c r="U222" s="67"/>
      <c r="V222" s="67"/>
      <c r="W222" s="67"/>
      <c r="X222" s="93"/>
      <c r="Y222" s="58"/>
      <c r="Z222" s="5"/>
      <c r="AA222" s="5"/>
      <c r="AB222" s="58"/>
      <c r="AC222" s="67"/>
      <c r="AD222" s="67"/>
    </row>
    <row r="223" spans="1:30" ht="15.75" customHeight="1" x14ac:dyDescent="0.45">
      <c r="A223" s="65">
        <v>41479</v>
      </c>
      <c r="B223" s="2" t="s">
        <v>340</v>
      </c>
      <c r="C223" s="3" t="s">
        <v>341</v>
      </c>
      <c r="D223" s="65">
        <v>41282</v>
      </c>
      <c r="E223" s="67">
        <v>24.06</v>
      </c>
      <c r="F223" s="67">
        <v>22.45</v>
      </c>
      <c r="G223" s="67">
        <v>1.2</v>
      </c>
      <c r="H223" s="85">
        <f t="shared" si="14"/>
        <v>-1.7040731504571912E-2</v>
      </c>
      <c r="I223" s="76">
        <f t="shared" si="1"/>
        <v>197</v>
      </c>
      <c r="J223" s="82"/>
      <c r="K223" s="82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5.75" customHeight="1" x14ac:dyDescent="0.45">
      <c r="A224" s="65">
        <v>41463</v>
      </c>
      <c r="B224" s="2" t="s">
        <v>342</v>
      </c>
      <c r="C224" s="3" t="s">
        <v>343</v>
      </c>
      <c r="D224" s="65">
        <v>41040</v>
      </c>
      <c r="E224" s="67">
        <v>3.14</v>
      </c>
      <c r="F224" s="67">
        <v>2.94</v>
      </c>
      <c r="G224" s="67">
        <v>0.37</v>
      </c>
      <c r="H224" s="85">
        <f t="shared" si="14"/>
        <v>5.4140127388535006E-2</v>
      </c>
      <c r="I224" s="76">
        <f t="shared" si="1"/>
        <v>423</v>
      </c>
      <c r="J224" s="82"/>
      <c r="K224" s="82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5.75" customHeight="1" x14ac:dyDescent="0.45">
      <c r="A225" s="65">
        <v>41463</v>
      </c>
      <c r="B225" s="2" t="s">
        <v>344</v>
      </c>
      <c r="C225" s="3" t="s">
        <v>345</v>
      </c>
      <c r="D225" s="65">
        <v>40681</v>
      </c>
      <c r="E225" s="67">
        <v>13.95</v>
      </c>
      <c r="F225" s="67">
        <v>12.52</v>
      </c>
      <c r="G225" s="67">
        <v>1.96</v>
      </c>
      <c r="H225" s="85">
        <f t="shared" si="14"/>
        <v>3.799283154121872E-2</v>
      </c>
      <c r="I225" s="76">
        <f t="shared" si="1"/>
        <v>782</v>
      </c>
      <c r="J225" s="82"/>
      <c r="K225" s="82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5.75" customHeight="1" x14ac:dyDescent="0.45">
      <c r="A226" s="65">
        <v>41463</v>
      </c>
      <c r="B226" s="2" t="s">
        <v>346</v>
      </c>
      <c r="C226" s="3" t="s">
        <v>347</v>
      </c>
      <c r="D226" s="65">
        <v>40667</v>
      </c>
      <c r="E226" s="67">
        <v>10.09</v>
      </c>
      <c r="F226" s="67">
        <v>8.65</v>
      </c>
      <c r="G226" s="67">
        <v>2.0499999999999998</v>
      </c>
      <c r="H226" s="85">
        <f t="shared" si="14"/>
        <v>6.0455896927651083E-2</v>
      </c>
      <c r="I226" s="76">
        <f t="shared" si="1"/>
        <v>796</v>
      </c>
      <c r="J226" s="82"/>
      <c r="K226" s="82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5.75" customHeight="1" x14ac:dyDescent="0.45">
      <c r="A227" s="65">
        <v>41463</v>
      </c>
      <c r="B227" s="2" t="s">
        <v>42</v>
      </c>
      <c r="C227" s="3" t="s">
        <v>348</v>
      </c>
      <c r="D227" s="65">
        <v>40970</v>
      </c>
      <c r="E227" s="67">
        <v>10.33</v>
      </c>
      <c r="F227" s="67">
        <v>9.9</v>
      </c>
      <c r="G227" s="67">
        <v>2.0299999999999998</v>
      </c>
      <c r="H227" s="85">
        <f t="shared" si="14"/>
        <v>0.15488867376573084</v>
      </c>
      <c r="I227" s="76">
        <f t="shared" si="1"/>
        <v>493</v>
      </c>
      <c r="J227" s="82"/>
      <c r="K227" s="82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5.75" customHeight="1" x14ac:dyDescent="0.45">
      <c r="A228" s="65">
        <v>41438</v>
      </c>
      <c r="B228" s="2" t="s">
        <v>349</v>
      </c>
      <c r="C228" s="3" t="s">
        <v>350</v>
      </c>
      <c r="D228" s="65">
        <v>41074</v>
      </c>
      <c r="E228" s="67">
        <v>85.52</v>
      </c>
      <c r="F228" s="67">
        <v>32.25</v>
      </c>
      <c r="G228" s="67">
        <v>0</v>
      </c>
      <c r="H228" s="85">
        <f t="shared" si="14"/>
        <v>-0.62289522918615525</v>
      </c>
      <c r="I228" s="76">
        <f t="shared" si="1"/>
        <v>364</v>
      </c>
      <c r="J228" s="82"/>
      <c r="K228" s="82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5.75" customHeight="1" x14ac:dyDescent="0.45">
      <c r="A229" s="65">
        <v>41422</v>
      </c>
      <c r="B229" s="2" t="s">
        <v>351</v>
      </c>
      <c r="C229" s="3" t="s">
        <v>352</v>
      </c>
      <c r="D229" s="65">
        <v>41316</v>
      </c>
      <c r="E229" s="67">
        <v>18.850000000000001</v>
      </c>
      <c r="F229" s="67">
        <v>13.77</v>
      </c>
      <c r="G229" s="67">
        <v>0.48299999999999998</v>
      </c>
      <c r="H229" s="85">
        <f t="shared" si="14"/>
        <v>-0.24387267904509288</v>
      </c>
      <c r="I229" s="76">
        <f t="shared" si="1"/>
        <v>106</v>
      </c>
      <c r="J229" s="82"/>
      <c r="K229" s="82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5.75" customHeight="1" x14ac:dyDescent="0.45">
      <c r="A230" s="65">
        <v>41407</v>
      </c>
      <c r="B230" s="2" t="s">
        <v>353</v>
      </c>
      <c r="C230" s="3" t="s">
        <v>354</v>
      </c>
      <c r="D230" s="65">
        <v>40827</v>
      </c>
      <c r="E230" s="67">
        <v>8.3000000000000007</v>
      </c>
      <c r="F230" s="67">
        <v>9.15</v>
      </c>
      <c r="G230" s="67">
        <v>1.8129999999999999</v>
      </c>
      <c r="H230" s="85">
        <f t="shared" si="14"/>
        <v>0.3208433734939759</v>
      </c>
      <c r="I230" s="76">
        <f t="shared" si="1"/>
        <v>580</v>
      </c>
      <c r="J230" s="82"/>
      <c r="K230" s="82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5.75" customHeight="1" x14ac:dyDescent="0.45">
      <c r="A231" s="65">
        <v>41407</v>
      </c>
      <c r="B231" s="2" t="s">
        <v>355</v>
      </c>
      <c r="C231" s="3" t="s">
        <v>356</v>
      </c>
      <c r="D231" s="65">
        <v>40767</v>
      </c>
      <c r="E231" s="67">
        <v>13.34</v>
      </c>
      <c r="F231" s="67">
        <v>14.78</v>
      </c>
      <c r="G231" s="67">
        <v>1.4625999999999999</v>
      </c>
      <c r="H231" s="85">
        <f t="shared" si="14"/>
        <v>0.2175862068965517</v>
      </c>
      <c r="I231" s="76">
        <f t="shared" si="1"/>
        <v>640</v>
      </c>
      <c r="J231" s="82"/>
      <c r="K231" s="82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5.75" customHeight="1" x14ac:dyDescent="0.45">
      <c r="A232" s="65">
        <v>41407</v>
      </c>
      <c r="B232" s="2" t="s">
        <v>243</v>
      </c>
      <c r="C232" s="3" t="s">
        <v>244</v>
      </c>
      <c r="D232" s="65">
        <v>41040</v>
      </c>
      <c r="E232" s="67">
        <v>5.39</v>
      </c>
      <c r="F232" s="67">
        <v>9.85</v>
      </c>
      <c r="G232" s="67">
        <v>0.51</v>
      </c>
      <c r="H232" s="85">
        <f t="shared" si="14"/>
        <v>0.92207792207792205</v>
      </c>
      <c r="I232" s="76">
        <f t="shared" si="1"/>
        <v>367</v>
      </c>
      <c r="J232" s="82"/>
      <c r="K232" s="82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5.75" customHeight="1" x14ac:dyDescent="0.45">
      <c r="A233" s="65">
        <v>41407</v>
      </c>
      <c r="B233" s="2" t="s">
        <v>357</v>
      </c>
      <c r="C233" s="3" t="s">
        <v>358</v>
      </c>
      <c r="D233" s="65">
        <v>41242</v>
      </c>
      <c r="E233" s="67">
        <v>6.86</v>
      </c>
      <c r="F233" s="67">
        <v>6.3</v>
      </c>
      <c r="G233" s="67">
        <v>0.25</v>
      </c>
      <c r="H233" s="85">
        <f t="shared" si="14"/>
        <v>-4.5189504373177911E-2</v>
      </c>
      <c r="I233" s="76">
        <f t="shared" si="1"/>
        <v>165</v>
      </c>
      <c r="J233" s="82"/>
      <c r="K233" s="82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5.75" customHeight="1" x14ac:dyDescent="0.45">
      <c r="A234" s="65">
        <v>41407</v>
      </c>
      <c r="B234" s="2" t="s">
        <v>359</v>
      </c>
      <c r="C234" s="3" t="s">
        <v>360</v>
      </c>
      <c r="D234" s="65">
        <v>41052</v>
      </c>
      <c r="E234" s="67">
        <v>23.28</v>
      </c>
      <c r="F234" s="67">
        <v>32.15</v>
      </c>
      <c r="G234" s="67">
        <v>2.77</v>
      </c>
      <c r="H234" s="85">
        <f t="shared" si="14"/>
        <v>0.5</v>
      </c>
      <c r="I234" s="76">
        <f t="shared" si="1"/>
        <v>355</v>
      </c>
      <c r="J234" s="82"/>
      <c r="K234" s="82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5.75" customHeight="1" x14ac:dyDescent="0.45">
      <c r="A235" s="65">
        <v>41403</v>
      </c>
      <c r="B235" s="2" t="s">
        <v>361</v>
      </c>
      <c r="C235" s="3" t="s">
        <v>362</v>
      </c>
      <c r="D235" s="65">
        <v>40443</v>
      </c>
      <c r="E235" s="67">
        <v>15.83</v>
      </c>
      <c r="F235" s="67">
        <v>28.85</v>
      </c>
      <c r="G235" s="67">
        <v>4.3099999999999996</v>
      </c>
      <c r="H235" s="85">
        <f t="shared" si="14"/>
        <v>1.0947567909033484</v>
      </c>
      <c r="I235" s="76">
        <f t="shared" si="1"/>
        <v>960</v>
      </c>
      <c r="J235" s="82"/>
      <c r="K235" s="82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5.75" customHeight="1" x14ac:dyDescent="0.45">
      <c r="A236" s="65">
        <v>41381</v>
      </c>
      <c r="B236" s="2" t="s">
        <v>363</v>
      </c>
      <c r="C236" s="3" t="s">
        <v>364</v>
      </c>
      <c r="D236" s="65">
        <v>40098</v>
      </c>
      <c r="E236" s="67">
        <v>6.45</v>
      </c>
      <c r="F236" s="67">
        <v>7.55</v>
      </c>
      <c r="G236" s="67">
        <v>1.4350000000000001</v>
      </c>
      <c r="H236" s="85">
        <f t="shared" si="14"/>
        <v>0.39302325581395336</v>
      </c>
      <c r="I236" s="76">
        <f t="shared" si="1"/>
        <v>1283</v>
      </c>
      <c r="J236" s="82"/>
      <c r="K236" s="82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5.75" customHeight="1" x14ac:dyDescent="0.45">
      <c r="A237" s="65">
        <v>41374</v>
      </c>
      <c r="B237" s="2" t="s">
        <v>66</v>
      </c>
      <c r="C237" s="3" t="s">
        <v>67</v>
      </c>
      <c r="D237" s="65">
        <v>41130</v>
      </c>
      <c r="E237" s="67">
        <v>23.59</v>
      </c>
      <c r="F237" s="67">
        <v>32.29</v>
      </c>
      <c r="G237" s="67">
        <v>0.89</v>
      </c>
      <c r="H237" s="85">
        <f t="shared" si="14"/>
        <v>0.40652818991097922</v>
      </c>
      <c r="I237" s="76">
        <f t="shared" si="1"/>
        <v>244</v>
      </c>
      <c r="J237" s="82"/>
      <c r="K237" s="82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5.75" customHeight="1" x14ac:dyDescent="0.45">
      <c r="A238" s="65">
        <v>41374</v>
      </c>
      <c r="B238" s="2" t="s">
        <v>365</v>
      </c>
      <c r="C238" s="3" t="s">
        <v>366</v>
      </c>
      <c r="D238" s="65">
        <v>41165</v>
      </c>
      <c r="E238" s="67">
        <v>22.71</v>
      </c>
      <c r="F238" s="67">
        <v>27.71</v>
      </c>
      <c r="G238" s="67">
        <v>0.78</v>
      </c>
      <c r="H238" s="85">
        <f t="shared" si="14"/>
        <v>0.25451343020695733</v>
      </c>
      <c r="I238" s="76">
        <f t="shared" si="1"/>
        <v>209</v>
      </c>
      <c r="J238" s="82"/>
      <c r="K238" s="82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5.75" customHeight="1" x14ac:dyDescent="0.45">
      <c r="A239" s="65">
        <v>41354</v>
      </c>
      <c r="B239" s="2" t="s">
        <v>367</v>
      </c>
      <c r="C239" s="3" t="s">
        <v>368</v>
      </c>
      <c r="D239" s="65">
        <v>41012</v>
      </c>
      <c r="E239" s="67">
        <v>25.26</v>
      </c>
      <c r="F239" s="67">
        <v>13.33</v>
      </c>
      <c r="G239" s="67">
        <v>2.5688</v>
      </c>
      <c r="H239" s="85">
        <f t="shared" si="14"/>
        <v>-0.37059382422802856</v>
      </c>
      <c r="I239" s="76">
        <f t="shared" si="1"/>
        <v>342</v>
      </c>
      <c r="J239" s="82"/>
      <c r="K239" s="82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5.75" customHeight="1" x14ac:dyDescent="0.45">
      <c r="A240" s="65">
        <v>41347</v>
      </c>
      <c r="B240" s="2" t="s">
        <v>369</v>
      </c>
      <c r="C240" s="3" t="s">
        <v>370</v>
      </c>
      <c r="D240" s="65">
        <v>41130</v>
      </c>
      <c r="E240" s="67">
        <v>7.52</v>
      </c>
      <c r="F240" s="67">
        <v>6.26</v>
      </c>
      <c r="G240" s="67">
        <v>0.63</v>
      </c>
      <c r="H240" s="85">
        <f t="shared" si="14"/>
        <v>-8.377659574468084E-2</v>
      </c>
      <c r="I240" s="76">
        <f t="shared" si="1"/>
        <v>217</v>
      </c>
      <c r="J240" s="82"/>
      <c r="K240" s="82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5.75" customHeight="1" x14ac:dyDescent="0.45">
      <c r="A241" s="65">
        <v>41344</v>
      </c>
      <c r="B241" s="2" t="s">
        <v>294</v>
      </c>
      <c r="C241" s="3" t="s">
        <v>371</v>
      </c>
      <c r="D241" s="65">
        <v>41051</v>
      </c>
      <c r="E241" s="67">
        <v>13.92</v>
      </c>
      <c r="F241" s="67">
        <v>12.44</v>
      </c>
      <c r="G241" s="67">
        <v>1.1599999999999999</v>
      </c>
      <c r="H241" s="85">
        <f t="shared" si="14"/>
        <v>-2.2988505747126457E-2</v>
      </c>
      <c r="I241" s="76">
        <f t="shared" si="1"/>
        <v>293</v>
      </c>
      <c r="J241" s="82"/>
      <c r="K241" s="82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5.75" customHeight="1" x14ac:dyDescent="0.45">
      <c r="A242" s="65">
        <v>41338</v>
      </c>
      <c r="B242" s="2" t="s">
        <v>192</v>
      </c>
      <c r="C242" s="3" t="s">
        <v>193</v>
      </c>
      <c r="D242" s="65">
        <v>40653</v>
      </c>
      <c r="E242" s="67">
        <v>37.869999999999997</v>
      </c>
      <c r="F242" s="67">
        <v>47.5</v>
      </c>
      <c r="G242" s="67">
        <v>3.5175000000000001</v>
      </c>
      <c r="H242" s="85">
        <f t="shared" si="14"/>
        <v>0.34717454449432272</v>
      </c>
      <c r="I242" s="76">
        <f t="shared" si="1"/>
        <v>685</v>
      </c>
      <c r="J242" s="82"/>
      <c r="K242" s="82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5.75" customHeight="1" x14ac:dyDescent="0.45">
      <c r="A243" s="65">
        <v>41316</v>
      </c>
      <c r="B243" s="2" t="s">
        <v>372</v>
      </c>
      <c r="C243" s="3" t="s">
        <v>373</v>
      </c>
      <c r="D243" s="65">
        <v>40863</v>
      </c>
      <c r="E243" s="67">
        <v>18.98</v>
      </c>
      <c r="F243" s="67">
        <v>17.59</v>
      </c>
      <c r="G243" s="67">
        <v>2.3347000000000002</v>
      </c>
      <c r="H243" s="85">
        <f t="shared" si="14"/>
        <v>4.9773445732349895E-2</v>
      </c>
      <c r="I243" s="76">
        <f t="shared" si="1"/>
        <v>453</v>
      </c>
      <c r="J243" s="82"/>
      <c r="K243" s="82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5.75" customHeight="1" x14ac:dyDescent="0.45">
      <c r="A244" s="65">
        <v>41309</v>
      </c>
      <c r="B244" s="2" t="s">
        <v>288</v>
      </c>
      <c r="C244" s="3" t="s">
        <v>374</v>
      </c>
      <c r="D244" s="65">
        <v>40704</v>
      </c>
      <c r="E244" s="67">
        <v>34.06</v>
      </c>
      <c r="F244" s="67">
        <v>47.02</v>
      </c>
      <c r="G244" s="67">
        <v>7.3475000000000001</v>
      </c>
      <c r="H244" s="85">
        <f t="shared" si="14"/>
        <v>0.59622724603640642</v>
      </c>
      <c r="I244" s="76">
        <f t="shared" si="1"/>
        <v>605</v>
      </c>
      <c r="J244" s="82"/>
      <c r="K244" s="82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5.75" customHeight="1" x14ac:dyDescent="0.45">
      <c r="A245" s="65">
        <v>41298</v>
      </c>
      <c r="B245" s="2" t="s">
        <v>375</v>
      </c>
      <c r="C245" s="3" t="s">
        <v>376</v>
      </c>
      <c r="D245" s="65">
        <v>41151</v>
      </c>
      <c r="E245" s="67">
        <v>18.46</v>
      </c>
      <c r="F245" s="67">
        <v>16.55</v>
      </c>
      <c r="G245" s="67">
        <v>2.2400000000000002</v>
      </c>
      <c r="H245" s="85">
        <f t="shared" si="14"/>
        <v>1.7876489707475528E-2</v>
      </c>
      <c r="I245" s="76">
        <f t="shared" si="1"/>
        <v>147</v>
      </c>
      <c r="J245" s="82"/>
      <c r="K245" s="82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5.75" customHeight="1" x14ac:dyDescent="0.45">
      <c r="A246" s="65">
        <v>41288</v>
      </c>
      <c r="B246" s="2" t="s">
        <v>252</v>
      </c>
      <c r="C246" s="3" t="s">
        <v>377</v>
      </c>
      <c r="D246" s="65">
        <v>40984</v>
      </c>
      <c r="E246" s="67">
        <v>16.5</v>
      </c>
      <c r="F246" s="67">
        <v>15.15</v>
      </c>
      <c r="G246" s="67">
        <v>1.92</v>
      </c>
      <c r="H246" s="85">
        <f t="shared" si="14"/>
        <v>3.454545454545456E-2</v>
      </c>
      <c r="I246" s="76">
        <f t="shared" si="1"/>
        <v>304</v>
      </c>
      <c r="J246" s="82"/>
      <c r="K246" s="82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5.75" customHeight="1" x14ac:dyDescent="0.45">
      <c r="A247" s="65">
        <v>41204</v>
      </c>
      <c r="B247" s="2" t="s">
        <v>378</v>
      </c>
      <c r="C247" s="3" t="s">
        <v>379</v>
      </c>
      <c r="D247" s="65">
        <v>40721</v>
      </c>
      <c r="E247" s="67">
        <v>25.44</v>
      </c>
      <c r="F247" s="67">
        <v>21.19</v>
      </c>
      <c r="G247" s="67">
        <v>4.1900000000000004</v>
      </c>
      <c r="H247" s="85">
        <f t="shared" si="14"/>
        <v>-2.3584905660376855E-3</v>
      </c>
      <c r="I247" s="76">
        <f t="shared" si="1"/>
        <v>483</v>
      </c>
      <c r="J247" s="82"/>
      <c r="K247" s="82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5.75" customHeight="1" x14ac:dyDescent="0.45">
      <c r="A248" s="65">
        <v>41201</v>
      </c>
      <c r="B248" s="2" t="s">
        <v>380</v>
      </c>
      <c r="C248" s="3" t="s">
        <v>381</v>
      </c>
      <c r="D248" s="65">
        <v>40963</v>
      </c>
      <c r="E248" s="67">
        <v>17.899999999999999</v>
      </c>
      <c r="F248" s="67">
        <v>25</v>
      </c>
      <c r="G248" s="67">
        <v>1.1000000000000001</v>
      </c>
      <c r="H248" s="85">
        <f t="shared" si="14"/>
        <v>0.45810055865921806</v>
      </c>
      <c r="I248" s="76">
        <f t="shared" si="1"/>
        <v>238</v>
      </c>
      <c r="J248" s="82"/>
      <c r="K248" s="82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5.75" customHeight="1" x14ac:dyDescent="0.45">
      <c r="A249" s="65">
        <v>41200</v>
      </c>
      <c r="B249" s="2" t="s">
        <v>48</v>
      </c>
      <c r="C249" s="3" t="s">
        <v>382</v>
      </c>
      <c r="D249" s="65">
        <v>40819</v>
      </c>
      <c r="E249" s="67">
        <v>28.31</v>
      </c>
      <c r="F249" s="67">
        <v>30.15</v>
      </c>
      <c r="G249" s="67">
        <v>1.43</v>
      </c>
      <c r="H249" s="85">
        <f t="shared" si="14"/>
        <v>0.1155068880254327</v>
      </c>
      <c r="I249" s="76">
        <f t="shared" si="1"/>
        <v>381</v>
      </c>
      <c r="J249" s="82"/>
      <c r="K249" s="82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5.75" customHeight="1" x14ac:dyDescent="0.45">
      <c r="A250" s="65">
        <v>41192</v>
      </c>
      <c r="B250" s="2" t="s">
        <v>383</v>
      </c>
      <c r="C250" s="3" t="s">
        <v>384</v>
      </c>
      <c r="D250" s="65">
        <v>40913</v>
      </c>
      <c r="E250" s="67">
        <v>13.3</v>
      </c>
      <c r="F250" s="67">
        <v>14.91</v>
      </c>
      <c r="G250" s="67">
        <v>0.75</v>
      </c>
      <c r="H250" s="85">
        <f t="shared" si="14"/>
        <v>0.17744360902255635</v>
      </c>
      <c r="I250" s="76">
        <f t="shared" si="1"/>
        <v>279</v>
      </c>
      <c r="J250" s="82"/>
      <c r="K250" s="82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5.75" customHeight="1" x14ac:dyDescent="0.45">
      <c r="A251" s="65">
        <v>41187</v>
      </c>
      <c r="B251" s="2" t="s">
        <v>30</v>
      </c>
      <c r="C251" s="3" t="s">
        <v>385</v>
      </c>
      <c r="D251" s="65">
        <v>41068</v>
      </c>
      <c r="E251" s="67">
        <v>52.74</v>
      </c>
      <c r="F251" s="67">
        <v>53.7</v>
      </c>
      <c r="G251" s="67">
        <v>0.52749999999999997</v>
      </c>
      <c r="H251" s="85">
        <f t="shared" si="14"/>
        <v>2.8204398938187415E-2</v>
      </c>
      <c r="I251" s="76">
        <f t="shared" si="1"/>
        <v>119</v>
      </c>
      <c r="J251" s="82"/>
      <c r="K251" s="82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5.75" customHeight="1" x14ac:dyDescent="0.45">
      <c r="A252" s="65">
        <v>41166</v>
      </c>
      <c r="B252" s="2" t="s">
        <v>386</v>
      </c>
      <c r="C252" s="3" t="s">
        <v>387</v>
      </c>
      <c r="D252" s="65">
        <v>40613</v>
      </c>
      <c r="E252" s="67">
        <v>19.5</v>
      </c>
      <c r="F252" s="67">
        <v>15.39</v>
      </c>
      <c r="G252" s="67">
        <v>3.71305</v>
      </c>
      <c r="H252" s="85">
        <f t="shared" si="14"/>
        <v>-2.0356410256410273E-2</v>
      </c>
      <c r="I252" s="76">
        <f t="shared" si="1"/>
        <v>553</v>
      </c>
      <c r="J252" s="82"/>
      <c r="K252" s="82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5.75" customHeight="1" x14ac:dyDescent="0.45">
      <c r="A253" s="65">
        <v>41159</v>
      </c>
      <c r="B253" s="2" t="s">
        <v>290</v>
      </c>
      <c r="C253" s="3" t="s">
        <v>388</v>
      </c>
      <c r="D253" s="65">
        <v>41012</v>
      </c>
      <c r="E253" s="67">
        <v>6.23</v>
      </c>
      <c r="F253" s="67">
        <v>7.7</v>
      </c>
      <c r="G253" s="67">
        <v>0.2</v>
      </c>
      <c r="H253" s="85">
        <f t="shared" si="14"/>
        <v>0.26805778491171744</v>
      </c>
      <c r="I253" s="76">
        <f t="shared" si="1"/>
        <v>147</v>
      </c>
      <c r="J253" s="82"/>
      <c r="K253" s="82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5.75" customHeight="1" x14ac:dyDescent="0.45">
      <c r="A254" s="65">
        <v>41131</v>
      </c>
      <c r="B254" s="2" t="s">
        <v>389</v>
      </c>
      <c r="C254" s="3" t="s">
        <v>390</v>
      </c>
      <c r="D254" s="65">
        <v>40667</v>
      </c>
      <c r="E254" s="67">
        <v>4.7699999999999996</v>
      </c>
      <c r="F254" s="67">
        <v>4.41</v>
      </c>
      <c r="G254" s="67">
        <v>0.61599999999999999</v>
      </c>
      <c r="H254" s="85">
        <f t="shared" si="14"/>
        <v>5.366876310272542E-2</v>
      </c>
      <c r="I254" s="76">
        <f t="shared" si="1"/>
        <v>464</v>
      </c>
      <c r="J254" s="82"/>
      <c r="K254" s="82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5.75" customHeight="1" x14ac:dyDescent="0.45">
      <c r="A255" s="65">
        <v>41131</v>
      </c>
      <c r="B255" s="2" t="s">
        <v>171</v>
      </c>
      <c r="C255" s="3" t="s">
        <v>391</v>
      </c>
      <c r="D255" s="65">
        <v>40819</v>
      </c>
      <c r="E255" s="67">
        <v>40.97</v>
      </c>
      <c r="F255" s="67">
        <v>46.19</v>
      </c>
      <c r="G255" s="67">
        <v>1.9134</v>
      </c>
      <c r="H255" s="85">
        <f t="shared" si="14"/>
        <v>0.17411276543812551</v>
      </c>
      <c r="I255" s="76">
        <f t="shared" si="1"/>
        <v>312</v>
      </c>
      <c r="J255" s="82"/>
      <c r="K255" s="82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5.75" customHeight="1" x14ac:dyDescent="0.45">
      <c r="A256" s="65">
        <v>41131</v>
      </c>
      <c r="B256" s="2" t="s">
        <v>72</v>
      </c>
      <c r="C256" s="3" t="s">
        <v>392</v>
      </c>
      <c r="D256" s="65">
        <v>40977</v>
      </c>
      <c r="E256" s="67">
        <v>29.41</v>
      </c>
      <c r="F256" s="67">
        <v>34</v>
      </c>
      <c r="G256" s="67">
        <v>1.25</v>
      </c>
      <c r="H256" s="85">
        <f t="shared" si="14"/>
        <v>0.19857191431485888</v>
      </c>
      <c r="I256" s="76">
        <f t="shared" si="1"/>
        <v>154</v>
      </c>
      <c r="J256" s="82"/>
      <c r="K256" s="82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5.75" customHeight="1" x14ac:dyDescent="0.45">
      <c r="A257" s="65">
        <v>41059</v>
      </c>
      <c r="B257" s="2" t="s">
        <v>393</v>
      </c>
      <c r="C257" s="3" t="s">
        <v>394</v>
      </c>
      <c r="D257" s="65">
        <v>40925</v>
      </c>
      <c r="E257" s="67">
        <v>10.16</v>
      </c>
      <c r="F257" s="67">
        <v>9.69</v>
      </c>
      <c r="G257" s="67">
        <v>0.255</v>
      </c>
      <c r="H257" s="85">
        <f t="shared" si="14"/>
        <v>-2.1161417322834632E-2</v>
      </c>
      <c r="I257" s="76">
        <f t="shared" si="1"/>
        <v>134</v>
      </c>
      <c r="J257" s="82"/>
      <c r="K257" s="82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5.75" customHeight="1" x14ac:dyDescent="0.45">
      <c r="A258" s="65">
        <v>41059</v>
      </c>
      <c r="B258" s="2" t="s">
        <v>395</v>
      </c>
      <c r="C258" s="3" t="s">
        <v>396</v>
      </c>
      <c r="D258" s="65">
        <v>40347</v>
      </c>
      <c r="E258" s="67">
        <v>7.99</v>
      </c>
      <c r="F258" s="67">
        <v>9.0399999999999991</v>
      </c>
      <c r="G258" s="67">
        <v>1.575</v>
      </c>
      <c r="H258" s="85">
        <f t="shared" si="14"/>
        <v>0.32853566958698349</v>
      </c>
      <c r="I258" s="76">
        <f t="shared" si="1"/>
        <v>712</v>
      </c>
      <c r="J258" s="82"/>
      <c r="K258" s="82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5.75" customHeight="1" x14ac:dyDescent="0.45">
      <c r="A259" s="65">
        <v>41024</v>
      </c>
      <c r="B259" s="2" t="s">
        <v>397</v>
      </c>
      <c r="C259" s="3" t="s">
        <v>398</v>
      </c>
      <c r="D259" s="65">
        <v>40819</v>
      </c>
      <c r="E259" s="67">
        <v>110.66</v>
      </c>
      <c r="F259" s="67">
        <v>129.83000000000001</v>
      </c>
      <c r="G259" s="67">
        <v>2.85</v>
      </c>
      <c r="H259" s="85">
        <f t="shared" si="14"/>
        <v>0.19898789083679749</v>
      </c>
      <c r="I259" s="76">
        <f t="shared" si="1"/>
        <v>205</v>
      </c>
      <c r="J259" s="82"/>
      <c r="K259" s="82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5.75" customHeight="1" x14ac:dyDescent="0.45">
      <c r="A260" s="65">
        <v>41024</v>
      </c>
      <c r="B260" s="2" t="s">
        <v>399</v>
      </c>
      <c r="C260" s="3" t="s">
        <v>400</v>
      </c>
      <c r="D260" s="65">
        <v>40368</v>
      </c>
      <c r="E260" s="67">
        <v>25.8</v>
      </c>
      <c r="F260" s="67">
        <v>25.64</v>
      </c>
      <c r="G260" s="67">
        <v>4.8125</v>
      </c>
      <c r="H260" s="85">
        <f t="shared" si="14"/>
        <v>0.18032945736434108</v>
      </c>
      <c r="I260" s="76">
        <f t="shared" si="1"/>
        <v>656</v>
      </c>
      <c r="J260" s="82"/>
      <c r="K260" s="82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5.75" customHeight="1" x14ac:dyDescent="0.45">
      <c r="A261" s="65">
        <v>41017</v>
      </c>
      <c r="B261" s="2" t="s">
        <v>401</v>
      </c>
      <c r="C261" s="3" t="s">
        <v>402</v>
      </c>
      <c r="D261" s="65">
        <v>40921</v>
      </c>
      <c r="E261" s="67">
        <v>30.63</v>
      </c>
      <c r="F261" s="67">
        <v>31.49</v>
      </c>
      <c r="G261" s="67">
        <v>0.76</v>
      </c>
      <c r="H261" s="85">
        <f t="shared" si="14"/>
        <v>5.2889324191968692E-2</v>
      </c>
      <c r="I261" s="76">
        <f t="shared" si="1"/>
        <v>96</v>
      </c>
      <c r="J261" s="82"/>
      <c r="K261" s="82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15.75" customHeight="1" x14ac:dyDescent="0.45">
      <c r="A262" s="65">
        <v>41012</v>
      </c>
      <c r="B262" s="2" t="s">
        <v>22</v>
      </c>
      <c r="C262" s="3" t="s">
        <v>403</v>
      </c>
      <c r="D262" s="65">
        <v>40827</v>
      </c>
      <c r="E262" s="67">
        <v>19.97</v>
      </c>
      <c r="F262" s="67">
        <v>20.38</v>
      </c>
      <c r="G262" s="67">
        <v>0.5</v>
      </c>
      <c r="H262" s="85">
        <f t="shared" si="14"/>
        <v>4.5568352528793196E-2</v>
      </c>
      <c r="I262" s="76">
        <f t="shared" si="1"/>
        <v>185</v>
      </c>
      <c r="J262" s="82"/>
      <c r="K262" s="82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5.75" customHeight="1" x14ac:dyDescent="0.45">
      <c r="A263" s="65">
        <v>40975</v>
      </c>
      <c r="B263" s="2" t="s">
        <v>404</v>
      </c>
      <c r="C263" s="3" t="s">
        <v>405</v>
      </c>
      <c r="D263" s="65">
        <v>40812</v>
      </c>
      <c r="E263" s="67">
        <v>48.91</v>
      </c>
      <c r="F263" s="67">
        <v>51.46</v>
      </c>
      <c r="G263" s="67">
        <v>0</v>
      </c>
      <c r="H263" s="85">
        <f t="shared" si="14"/>
        <v>5.213657738703751E-2</v>
      </c>
      <c r="I263" s="76">
        <f t="shared" si="1"/>
        <v>163</v>
      </c>
      <c r="J263" s="82"/>
      <c r="K263" s="82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15.75" customHeight="1" x14ac:dyDescent="0.45">
      <c r="A264" s="65">
        <v>40968</v>
      </c>
      <c r="B264" s="2" t="s">
        <v>406</v>
      </c>
      <c r="C264" s="3" t="s">
        <v>407</v>
      </c>
      <c r="D264" s="65">
        <v>40819</v>
      </c>
      <c r="E264" s="67">
        <v>42.1</v>
      </c>
      <c r="F264" s="67">
        <v>39.03</v>
      </c>
      <c r="G264" s="67">
        <v>0.52500000000000002</v>
      </c>
      <c r="H264" s="85">
        <f t="shared" si="14"/>
        <v>-6.0451306413301702E-2</v>
      </c>
      <c r="I264" s="76">
        <f t="shared" si="1"/>
        <v>149</v>
      </c>
      <c r="J264" s="82"/>
      <c r="K264" s="82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5.75" customHeight="1" x14ac:dyDescent="0.45">
      <c r="A265" s="65">
        <v>40968</v>
      </c>
      <c r="B265" s="2" t="s">
        <v>408</v>
      </c>
      <c r="C265" s="3" t="s">
        <v>409</v>
      </c>
      <c r="D265" s="65">
        <v>40819</v>
      </c>
      <c r="E265" s="67">
        <v>31.18</v>
      </c>
      <c r="F265" s="67">
        <v>33.340000000000003</v>
      </c>
      <c r="G265" s="67">
        <v>0.30599999999999999</v>
      </c>
      <c r="H265" s="85">
        <f t="shared" si="14"/>
        <v>7.9089159717767837E-2</v>
      </c>
      <c r="I265" s="76">
        <f t="shared" si="1"/>
        <v>149</v>
      </c>
      <c r="J265" s="82"/>
      <c r="K265" s="82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5.75" customHeight="1" x14ac:dyDescent="0.45">
      <c r="A266" s="65">
        <v>40963</v>
      </c>
      <c r="B266" s="2" t="s">
        <v>410</v>
      </c>
      <c r="C266" s="3" t="s">
        <v>411</v>
      </c>
      <c r="D266" s="65">
        <v>40819</v>
      </c>
      <c r="E266" s="67">
        <v>37.67</v>
      </c>
      <c r="F266" s="67">
        <v>37.94</v>
      </c>
      <c r="G266" s="67">
        <v>0.47</v>
      </c>
      <c r="H266" s="85">
        <f t="shared" si="14"/>
        <v>1.9644279267321339E-2</v>
      </c>
      <c r="I266" s="76">
        <f t="shared" si="1"/>
        <v>144</v>
      </c>
      <c r="J266" s="82"/>
      <c r="K266" s="82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5.75" customHeight="1" x14ac:dyDescent="0.45">
      <c r="A267" s="65">
        <v>40948</v>
      </c>
      <c r="B267" s="2" t="s">
        <v>412</v>
      </c>
      <c r="C267" s="3" t="s">
        <v>413</v>
      </c>
      <c r="D267" s="65">
        <v>40942</v>
      </c>
      <c r="E267" s="67">
        <v>35.130000000000003</v>
      </c>
      <c r="F267" s="67">
        <v>34.94</v>
      </c>
      <c r="G267" s="67">
        <v>0</v>
      </c>
      <c r="H267" s="85">
        <f t="shared" si="14"/>
        <v>-5.4084827782523428E-3</v>
      </c>
      <c r="I267" s="76">
        <f t="shared" si="1"/>
        <v>6</v>
      </c>
      <c r="J267" s="82"/>
      <c r="K267" s="82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15.75" customHeight="1" x14ac:dyDescent="0.45">
      <c r="A268" s="65">
        <v>40925</v>
      </c>
      <c r="B268" s="2" t="s">
        <v>414</v>
      </c>
      <c r="C268" s="3" t="s">
        <v>415</v>
      </c>
      <c r="D268" s="65">
        <v>40767</v>
      </c>
      <c r="E268" s="67">
        <v>15.33</v>
      </c>
      <c r="F268" s="67">
        <v>17.7</v>
      </c>
      <c r="G268" s="67">
        <v>0.6875</v>
      </c>
      <c r="H268" s="85">
        <f t="shared" si="14"/>
        <v>0.19944553163731241</v>
      </c>
      <c r="I268" s="76">
        <f t="shared" si="1"/>
        <v>158</v>
      </c>
      <c r="J268" s="82"/>
      <c r="K268" s="82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15.75" customHeight="1" x14ac:dyDescent="0.45">
      <c r="A269" s="65">
        <v>40918</v>
      </c>
      <c r="B269" s="2" t="s">
        <v>416</v>
      </c>
      <c r="C269" s="3" t="s">
        <v>417</v>
      </c>
      <c r="D269" s="65">
        <v>40806</v>
      </c>
      <c r="E269" s="67">
        <v>163.94</v>
      </c>
      <c r="F269" s="67">
        <v>189.5</v>
      </c>
      <c r="G269" s="67">
        <v>3.96</v>
      </c>
      <c r="H269" s="85">
        <f t="shared" si="14"/>
        <v>0.18006587776015623</v>
      </c>
      <c r="I269" s="76">
        <f t="shared" si="1"/>
        <v>112</v>
      </c>
      <c r="J269" s="82"/>
      <c r="K269" s="82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15.75" customHeight="1" x14ac:dyDescent="0.45">
      <c r="A270" s="65">
        <v>40918</v>
      </c>
      <c r="B270" s="2" t="s">
        <v>418</v>
      </c>
      <c r="C270" s="3" t="s">
        <v>419</v>
      </c>
      <c r="D270" s="65">
        <v>40406</v>
      </c>
      <c r="E270" s="67">
        <v>52</v>
      </c>
      <c r="F270" s="67">
        <v>68.319999999999993</v>
      </c>
      <c r="G270" s="67">
        <v>6.6465800000000002</v>
      </c>
      <c r="H270" s="85">
        <f t="shared" si="14"/>
        <v>0.44166499999999986</v>
      </c>
      <c r="I270" s="76">
        <f t="shared" si="1"/>
        <v>512</v>
      </c>
      <c r="J270" s="82"/>
      <c r="K270" s="82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5.75" customHeight="1" x14ac:dyDescent="0.45">
      <c r="A271" s="65">
        <v>40913</v>
      </c>
      <c r="B271" s="2" t="s">
        <v>420</v>
      </c>
      <c r="C271" s="3" t="s">
        <v>421</v>
      </c>
      <c r="D271" s="65">
        <v>40819</v>
      </c>
      <c r="E271" s="67">
        <v>37.21</v>
      </c>
      <c r="F271" s="67">
        <v>39.799999999999997</v>
      </c>
      <c r="G271" s="67">
        <v>0.49</v>
      </c>
      <c r="H271" s="85">
        <f t="shared" si="14"/>
        <v>8.2773447997849997E-2</v>
      </c>
      <c r="I271" s="76">
        <f t="shared" si="1"/>
        <v>94</v>
      </c>
      <c r="J271" s="82"/>
      <c r="K271" s="82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ht="15.75" customHeight="1" x14ac:dyDescent="0.45">
      <c r="A272" s="65">
        <v>40891</v>
      </c>
      <c r="B272" s="2" t="s">
        <v>294</v>
      </c>
      <c r="C272" s="3" t="s">
        <v>422</v>
      </c>
      <c r="D272" s="65">
        <v>39864</v>
      </c>
      <c r="E272" s="67">
        <v>14.13</v>
      </c>
      <c r="F272" s="67">
        <v>14.99</v>
      </c>
      <c r="G272" s="67">
        <v>4.62</v>
      </c>
      <c r="H272" s="85">
        <f t="shared" si="14"/>
        <v>0.38782731776362339</v>
      </c>
      <c r="I272" s="76">
        <f t="shared" si="1"/>
        <v>1027</v>
      </c>
      <c r="J272" s="82"/>
      <c r="K272" s="82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15.75" customHeight="1" x14ac:dyDescent="0.45">
      <c r="A273" s="65">
        <v>40891</v>
      </c>
      <c r="B273" s="2" t="s">
        <v>423</v>
      </c>
      <c r="C273" s="3" t="s">
        <v>424</v>
      </c>
      <c r="D273" s="65">
        <v>40158</v>
      </c>
      <c r="E273" s="67">
        <v>4.13</v>
      </c>
      <c r="F273" s="67">
        <v>4.2</v>
      </c>
      <c r="G273" s="67">
        <v>0.59499999999999997</v>
      </c>
      <c r="H273" s="85">
        <f t="shared" si="14"/>
        <v>0.16101694915254239</v>
      </c>
      <c r="I273" s="76">
        <f t="shared" si="1"/>
        <v>733</v>
      </c>
      <c r="J273" s="82"/>
      <c r="K273" s="82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5.75" customHeight="1" x14ac:dyDescent="0.45">
      <c r="A274" s="65">
        <v>40891</v>
      </c>
      <c r="B274" s="2" t="s">
        <v>425</v>
      </c>
      <c r="C274" s="3" t="s">
        <v>426</v>
      </c>
      <c r="D274" s="65">
        <v>40497</v>
      </c>
      <c r="E274" s="67">
        <v>14.42</v>
      </c>
      <c r="F274" s="67">
        <v>17.149999999999999</v>
      </c>
      <c r="G274" s="67">
        <v>0.52</v>
      </c>
      <c r="H274" s="85">
        <f t="shared" si="14"/>
        <v>0.22538141470180292</v>
      </c>
      <c r="I274" s="76">
        <f t="shared" si="1"/>
        <v>394</v>
      </c>
      <c r="J274" s="82"/>
      <c r="K274" s="82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15.75" customHeight="1" x14ac:dyDescent="0.45">
      <c r="A275" s="65">
        <v>40891</v>
      </c>
      <c r="B275" s="2" t="s">
        <v>427</v>
      </c>
      <c r="C275" s="3" t="s">
        <v>428</v>
      </c>
      <c r="D275" s="65">
        <v>40459</v>
      </c>
      <c r="E275" s="67">
        <v>24.42</v>
      </c>
      <c r="F275" s="67">
        <v>26.68</v>
      </c>
      <c r="G275" s="67">
        <v>2.7280000000000002</v>
      </c>
      <c r="H275" s="85">
        <f t="shared" si="14"/>
        <v>0.20425880425880422</v>
      </c>
      <c r="I275" s="76">
        <f t="shared" si="1"/>
        <v>432</v>
      </c>
      <c r="J275" s="82"/>
      <c r="K275" s="82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5.75" customHeight="1" x14ac:dyDescent="0.45">
      <c r="A276" s="65">
        <v>40849</v>
      </c>
      <c r="B276" s="2" t="s">
        <v>429</v>
      </c>
      <c r="C276" s="3" t="s">
        <v>430</v>
      </c>
      <c r="D276" s="65">
        <v>39909</v>
      </c>
      <c r="E276" s="67">
        <v>12.87</v>
      </c>
      <c r="F276" s="67">
        <v>13.46</v>
      </c>
      <c r="G276" s="67">
        <v>3.5390000000000001</v>
      </c>
      <c r="H276" s="85">
        <f t="shared" si="14"/>
        <v>0.32082362082362109</v>
      </c>
      <c r="I276" s="76">
        <f t="shared" si="1"/>
        <v>940</v>
      </c>
      <c r="J276" s="82"/>
      <c r="K276" s="82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5.75" customHeight="1" x14ac:dyDescent="0.45">
      <c r="A277" s="65">
        <v>40843</v>
      </c>
      <c r="B277" s="2" t="s">
        <v>431</v>
      </c>
      <c r="C277" s="3" t="s">
        <v>432</v>
      </c>
      <c r="D277" s="65">
        <v>40752</v>
      </c>
      <c r="E277" s="67">
        <v>15.6</v>
      </c>
      <c r="F277" s="67">
        <v>13.65</v>
      </c>
      <c r="G277" s="67">
        <v>0</v>
      </c>
      <c r="H277" s="85">
        <f t="shared" si="14"/>
        <v>-0.12499999999999996</v>
      </c>
      <c r="I277" s="76">
        <f t="shared" si="1"/>
        <v>91</v>
      </c>
      <c r="J277" s="82"/>
      <c r="K277" s="82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15.75" customHeight="1" x14ac:dyDescent="0.45">
      <c r="A278" s="65">
        <v>40829</v>
      </c>
      <c r="B278" s="2" t="s">
        <v>433</v>
      </c>
      <c r="C278" s="3" t="s">
        <v>434</v>
      </c>
      <c r="D278" s="65">
        <v>40793</v>
      </c>
      <c r="E278" s="67">
        <v>41.6</v>
      </c>
      <c r="F278" s="67">
        <v>38.94</v>
      </c>
      <c r="G278" s="67">
        <v>0</v>
      </c>
      <c r="H278" s="85">
        <f t="shared" si="14"/>
        <v>-6.3942307692307784E-2</v>
      </c>
      <c r="I278" s="76">
        <f t="shared" si="1"/>
        <v>36</v>
      </c>
      <c r="J278" s="82"/>
      <c r="K278" s="82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15.75" customHeight="1" x14ac:dyDescent="0.45">
      <c r="A279" s="65">
        <v>40816</v>
      </c>
      <c r="B279" s="2" t="s">
        <v>435</v>
      </c>
      <c r="C279" s="3" t="s">
        <v>436</v>
      </c>
      <c r="D279" s="65">
        <v>40098</v>
      </c>
      <c r="E279" s="67">
        <v>18.5</v>
      </c>
      <c r="F279" s="67">
        <v>14.6</v>
      </c>
      <c r="G279" s="67">
        <v>3.0259999999999998</v>
      </c>
      <c r="H279" s="85">
        <f t="shared" si="14"/>
        <v>-4.7243243243243367E-2</v>
      </c>
      <c r="I279" s="76">
        <f t="shared" si="1"/>
        <v>718</v>
      </c>
      <c r="J279" s="82"/>
      <c r="K279" s="82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5.75" customHeight="1" x14ac:dyDescent="0.45">
      <c r="A280" s="65">
        <v>40816</v>
      </c>
      <c r="B280" s="2" t="s">
        <v>437</v>
      </c>
      <c r="C280" s="3" t="s">
        <v>438</v>
      </c>
      <c r="D280" s="65">
        <v>40186</v>
      </c>
      <c r="E280" s="67">
        <v>20</v>
      </c>
      <c r="F280" s="67">
        <v>14.33</v>
      </c>
      <c r="G280" s="67">
        <v>2.84</v>
      </c>
      <c r="H280" s="85">
        <f t="shared" si="14"/>
        <v>-0.1414999999999999</v>
      </c>
      <c r="I280" s="76">
        <f t="shared" si="1"/>
        <v>630</v>
      </c>
      <c r="J280" s="82"/>
      <c r="K280" s="82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5.75" customHeight="1" x14ac:dyDescent="0.45">
      <c r="A281" s="65">
        <v>40816</v>
      </c>
      <c r="B281" s="2" t="s">
        <v>439</v>
      </c>
      <c r="C281" s="3" t="s">
        <v>440</v>
      </c>
      <c r="D281" s="65">
        <v>40641</v>
      </c>
      <c r="E281" s="67">
        <v>6.15</v>
      </c>
      <c r="F281" s="67">
        <v>5.61</v>
      </c>
      <c r="G281" s="67">
        <v>0.3</v>
      </c>
      <c r="H281" s="85">
        <f t="shared" si="14"/>
        <v>-3.9024390243902474E-2</v>
      </c>
      <c r="I281" s="76">
        <f t="shared" si="1"/>
        <v>175</v>
      </c>
      <c r="J281" s="82"/>
      <c r="K281" s="82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5.75" customHeight="1" x14ac:dyDescent="0.45">
      <c r="A282" s="65">
        <v>40816</v>
      </c>
      <c r="B282" s="2" t="s">
        <v>441</v>
      </c>
      <c r="C282" s="3" t="s">
        <v>442</v>
      </c>
      <c r="D282" s="65">
        <v>40613</v>
      </c>
      <c r="E282" s="67">
        <v>11.15</v>
      </c>
      <c r="F282" s="67">
        <v>9.77</v>
      </c>
      <c r="G282" s="67">
        <v>0.74</v>
      </c>
      <c r="H282" s="85">
        <f t="shared" si="14"/>
        <v>-5.7399103139013502E-2</v>
      </c>
      <c r="I282" s="76">
        <f t="shared" si="1"/>
        <v>203</v>
      </c>
      <c r="J282" s="82"/>
      <c r="K282" s="82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5.75" customHeight="1" x14ac:dyDescent="0.45">
      <c r="A283" s="65">
        <v>40808</v>
      </c>
      <c r="B283" s="2" t="s">
        <v>443</v>
      </c>
      <c r="C283" s="3" t="s">
        <v>444</v>
      </c>
      <c r="D283" s="65">
        <v>40434</v>
      </c>
      <c r="E283" s="67">
        <v>24.28</v>
      </c>
      <c r="F283" s="67">
        <v>24.25</v>
      </c>
      <c r="G283" s="67">
        <v>1.91</v>
      </c>
      <c r="H283" s="85">
        <f t="shared" si="14"/>
        <v>7.7429983525535373E-2</v>
      </c>
      <c r="I283" s="76">
        <f t="shared" si="1"/>
        <v>374</v>
      </c>
      <c r="J283" s="82"/>
      <c r="K283" s="82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5.75" customHeight="1" x14ac:dyDescent="0.45">
      <c r="A284" s="65">
        <v>40806</v>
      </c>
      <c r="B284" s="2" t="s">
        <v>445</v>
      </c>
      <c r="C284" s="3" t="s">
        <v>446</v>
      </c>
      <c r="D284" s="65">
        <v>40284</v>
      </c>
      <c r="E284" s="67">
        <v>19.940000000000001</v>
      </c>
      <c r="F284" s="67">
        <v>27.74</v>
      </c>
      <c r="G284" s="67">
        <v>2.9</v>
      </c>
      <c r="H284" s="85">
        <f t="shared" si="14"/>
        <v>0.53660982948846514</v>
      </c>
      <c r="I284" s="76">
        <f t="shared" si="1"/>
        <v>522</v>
      </c>
      <c r="J284" s="82"/>
      <c r="K284" s="82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15.75" customHeight="1" x14ac:dyDescent="0.45">
      <c r="A285" s="65">
        <v>40793</v>
      </c>
      <c r="B285" s="2" t="s">
        <v>447</v>
      </c>
      <c r="C285" s="3" t="s">
        <v>448</v>
      </c>
      <c r="D285" s="65">
        <v>40158</v>
      </c>
      <c r="E285" s="67">
        <v>47.82</v>
      </c>
      <c r="F285" s="67">
        <v>63.75</v>
      </c>
      <c r="G285" s="67">
        <v>0</v>
      </c>
      <c r="H285" s="85">
        <f t="shared" si="14"/>
        <v>0.33312421580928481</v>
      </c>
      <c r="I285" s="76">
        <f t="shared" si="1"/>
        <v>635</v>
      </c>
      <c r="J285" s="82"/>
      <c r="K285" s="82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5.75" customHeight="1" x14ac:dyDescent="0.45">
      <c r="A286" s="65">
        <v>40786</v>
      </c>
      <c r="B286" s="2" t="s">
        <v>416</v>
      </c>
      <c r="C286" s="3" t="s">
        <v>417</v>
      </c>
      <c r="D286" s="65">
        <v>40434</v>
      </c>
      <c r="E286" s="67">
        <v>93.19</v>
      </c>
      <c r="F286" s="67">
        <v>192</v>
      </c>
      <c r="G286" s="67">
        <v>11.35</v>
      </c>
      <c r="H286" s="85">
        <f t="shared" si="14"/>
        <v>1.1821010838072754</v>
      </c>
      <c r="I286" s="76">
        <f t="shared" ref="I286:I398" si="15">A286-D286</f>
        <v>352</v>
      </c>
      <c r="J286" s="82"/>
      <c r="K286" s="82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15.75" customHeight="1" x14ac:dyDescent="0.45">
      <c r="A287" s="65">
        <v>40784</v>
      </c>
      <c r="B287" s="2" t="s">
        <v>449</v>
      </c>
      <c r="C287" s="3" t="s">
        <v>450</v>
      </c>
      <c r="D287" s="65">
        <v>40752</v>
      </c>
      <c r="E287" s="67">
        <v>2.2000000000000002</v>
      </c>
      <c r="F287" s="67">
        <v>4.4000000000000004</v>
      </c>
      <c r="G287" s="67">
        <v>0</v>
      </c>
      <c r="H287" s="85">
        <f t="shared" si="14"/>
        <v>1</v>
      </c>
      <c r="I287" s="76">
        <f t="shared" si="15"/>
        <v>32</v>
      </c>
      <c r="J287" s="82"/>
      <c r="K287" s="82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15.75" customHeight="1" x14ac:dyDescent="0.45">
      <c r="A288" s="65">
        <v>40780</v>
      </c>
      <c r="B288" s="2" t="s">
        <v>250</v>
      </c>
      <c r="C288" s="3" t="s">
        <v>251</v>
      </c>
      <c r="D288" s="65">
        <v>40626</v>
      </c>
      <c r="E288" s="67">
        <v>13.3</v>
      </c>
      <c r="F288" s="67">
        <v>12.65</v>
      </c>
      <c r="G288" s="67">
        <v>0.89</v>
      </c>
      <c r="H288" s="85">
        <f t="shared" si="14"/>
        <v>1.8045112781954902E-2</v>
      </c>
      <c r="I288" s="76">
        <f t="shared" si="15"/>
        <v>154</v>
      </c>
      <c r="J288" s="82"/>
      <c r="K288" s="82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5.75" customHeight="1" x14ac:dyDescent="0.45">
      <c r="A289" s="65">
        <v>40780</v>
      </c>
      <c r="B289" s="2" t="s">
        <v>72</v>
      </c>
      <c r="C289" s="3" t="s">
        <v>392</v>
      </c>
      <c r="D289" s="65">
        <v>40406</v>
      </c>
      <c r="E289" s="67">
        <v>27.34</v>
      </c>
      <c r="F289" s="67">
        <v>27.6</v>
      </c>
      <c r="G289" s="67">
        <v>5.6</v>
      </c>
      <c r="H289" s="85">
        <f t="shared" si="14"/>
        <v>0.21433796634967092</v>
      </c>
      <c r="I289" s="76">
        <f t="shared" si="15"/>
        <v>374</v>
      </c>
      <c r="J289" s="82"/>
      <c r="K289" s="82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15.75" customHeight="1" x14ac:dyDescent="0.45">
      <c r="A290" s="65">
        <v>40780</v>
      </c>
      <c r="B290" s="2" t="s">
        <v>42</v>
      </c>
      <c r="C290" s="3" t="s">
        <v>43</v>
      </c>
      <c r="D290" s="65">
        <v>40724</v>
      </c>
      <c r="E290" s="67">
        <v>10.55</v>
      </c>
      <c r="F290" s="67">
        <v>8.99</v>
      </c>
      <c r="G290" s="67">
        <v>0</v>
      </c>
      <c r="H290" s="85">
        <f t="shared" si="14"/>
        <v>-0.14786729857819908</v>
      </c>
      <c r="I290" s="76">
        <f t="shared" si="15"/>
        <v>56</v>
      </c>
      <c r="J290" s="82"/>
      <c r="K290" s="82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15.75" customHeight="1" x14ac:dyDescent="0.45">
      <c r="A291" s="65">
        <v>40749</v>
      </c>
      <c r="B291" s="2" t="s">
        <v>451</v>
      </c>
      <c r="C291" s="3" t="s">
        <v>452</v>
      </c>
      <c r="D291" s="65">
        <v>39420</v>
      </c>
      <c r="E291" s="67">
        <v>19.559999999999999</v>
      </c>
      <c r="F291" s="67">
        <v>1.81</v>
      </c>
      <c r="G291" s="67">
        <v>1.88</v>
      </c>
      <c r="H291" s="85">
        <f t="shared" si="14"/>
        <v>-0.81134969325153372</v>
      </c>
      <c r="I291" s="76">
        <f t="shared" si="15"/>
        <v>1329</v>
      </c>
      <c r="J291" s="82"/>
      <c r="K291" s="82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5.75" customHeight="1" x14ac:dyDescent="0.45">
      <c r="A292" s="65">
        <v>40742</v>
      </c>
      <c r="B292" s="2" t="s">
        <v>453</v>
      </c>
      <c r="C292" s="3" t="s">
        <v>454</v>
      </c>
      <c r="D292" s="65">
        <v>40035</v>
      </c>
      <c r="E292" s="67">
        <v>16.920000000000002</v>
      </c>
      <c r="F292" s="67">
        <v>14.65</v>
      </c>
      <c r="G292" s="67">
        <v>2.641</v>
      </c>
      <c r="H292" s="85">
        <f t="shared" si="14"/>
        <v>2.1926713947990461E-2</v>
      </c>
      <c r="I292" s="76">
        <f t="shared" si="15"/>
        <v>707</v>
      </c>
      <c r="J292" s="82"/>
      <c r="K292" s="82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5.75" customHeight="1" x14ac:dyDescent="0.45">
      <c r="A293" s="65">
        <v>40742</v>
      </c>
      <c r="B293" s="2" t="s">
        <v>455</v>
      </c>
      <c r="C293" s="3" t="s">
        <v>456</v>
      </c>
      <c r="D293" s="65">
        <v>40326</v>
      </c>
      <c r="E293" s="67">
        <v>24.1</v>
      </c>
      <c r="F293" s="67">
        <v>31.6</v>
      </c>
      <c r="G293" s="67">
        <v>2.0099999999999998</v>
      </c>
      <c r="H293" s="85">
        <f t="shared" si="14"/>
        <v>0.39460580912863058</v>
      </c>
      <c r="I293" s="76">
        <f t="shared" si="15"/>
        <v>416</v>
      </c>
      <c r="J293" s="82"/>
      <c r="K293" s="82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15.75" customHeight="1" x14ac:dyDescent="0.45">
      <c r="A294" s="65">
        <v>40742</v>
      </c>
      <c r="B294" s="2" t="s">
        <v>202</v>
      </c>
      <c r="C294" s="3" t="s">
        <v>457</v>
      </c>
      <c r="D294" s="65">
        <v>40550</v>
      </c>
      <c r="E294" s="67">
        <v>21.71</v>
      </c>
      <c r="F294" s="67">
        <v>16.899999999999999</v>
      </c>
      <c r="G294" s="67">
        <v>0.77</v>
      </c>
      <c r="H294" s="85">
        <f t="shared" si="14"/>
        <v>-0.18608935974205448</v>
      </c>
      <c r="I294" s="76">
        <f t="shared" si="15"/>
        <v>192</v>
      </c>
      <c r="J294" s="82"/>
      <c r="K294" s="82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15.75" customHeight="1" x14ac:dyDescent="0.45">
      <c r="A295" s="65">
        <v>40729</v>
      </c>
      <c r="B295" s="2" t="s">
        <v>62</v>
      </c>
      <c r="C295" s="3" t="s">
        <v>458</v>
      </c>
      <c r="D295" s="65">
        <v>39973</v>
      </c>
      <c r="E295" s="67">
        <v>11</v>
      </c>
      <c r="F295" s="67">
        <v>17.2</v>
      </c>
      <c r="G295" s="67">
        <v>1.52</v>
      </c>
      <c r="H295" s="85">
        <f t="shared" si="14"/>
        <v>0.70181818181818167</v>
      </c>
      <c r="I295" s="76">
        <f t="shared" si="15"/>
        <v>756</v>
      </c>
      <c r="J295" s="82"/>
      <c r="K295" s="82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15.75" customHeight="1" x14ac:dyDescent="0.45">
      <c r="A296" s="65">
        <v>40729</v>
      </c>
      <c r="B296" s="2" t="s">
        <v>459</v>
      </c>
      <c r="C296" s="3" t="s">
        <v>460</v>
      </c>
      <c r="D296" s="65">
        <v>40639</v>
      </c>
      <c r="E296" s="67">
        <v>16.100000000000001</v>
      </c>
      <c r="F296" s="67">
        <v>14.24</v>
      </c>
      <c r="G296" s="67">
        <v>0.13</v>
      </c>
      <c r="H296" s="85">
        <f t="shared" si="14"/>
        <v>-0.10745341614906834</v>
      </c>
      <c r="I296" s="76">
        <f t="shared" si="15"/>
        <v>90</v>
      </c>
      <c r="J296" s="82"/>
      <c r="K296" s="82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5.75" customHeight="1" x14ac:dyDescent="0.45">
      <c r="A297" s="65">
        <v>40701</v>
      </c>
      <c r="B297" s="2" t="s">
        <v>272</v>
      </c>
      <c r="C297" s="3" t="s">
        <v>461</v>
      </c>
      <c r="D297" s="65">
        <v>40125</v>
      </c>
      <c r="E297" s="67">
        <v>13.24</v>
      </c>
      <c r="F297" s="67">
        <v>17.690000000000001</v>
      </c>
      <c r="G297" s="67">
        <v>2.0950000000000002</v>
      </c>
      <c r="H297" s="85">
        <f t="shared" si="14"/>
        <v>0.49433534743202417</v>
      </c>
      <c r="I297" s="76">
        <f t="shared" si="15"/>
        <v>576</v>
      </c>
      <c r="J297" s="82"/>
      <c r="K297" s="82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5.75" customHeight="1" x14ac:dyDescent="0.45">
      <c r="A298" s="65">
        <v>40701</v>
      </c>
      <c r="B298" s="2" t="s">
        <v>462</v>
      </c>
      <c r="C298" s="3" t="s">
        <v>463</v>
      </c>
      <c r="D298" s="65">
        <v>40326</v>
      </c>
      <c r="E298" s="67">
        <v>3.94</v>
      </c>
      <c r="F298" s="67">
        <v>3.75</v>
      </c>
      <c r="G298" s="67">
        <v>0.48</v>
      </c>
      <c r="H298" s="85">
        <f t="shared" si="14"/>
        <v>7.3604060913705707E-2</v>
      </c>
      <c r="I298" s="76">
        <f t="shared" si="15"/>
        <v>375</v>
      </c>
      <c r="J298" s="82"/>
      <c r="K298" s="82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5.75" customHeight="1" x14ac:dyDescent="0.45">
      <c r="A299" s="65">
        <v>40695</v>
      </c>
      <c r="B299" s="2" t="s">
        <v>464</v>
      </c>
      <c r="C299" s="3" t="s">
        <v>465</v>
      </c>
      <c r="D299" s="65">
        <v>40241</v>
      </c>
      <c r="E299" s="67">
        <v>5.89</v>
      </c>
      <c r="F299" s="67">
        <v>3.82</v>
      </c>
      <c r="G299" s="67">
        <v>0.81899999999999995</v>
      </c>
      <c r="H299" s="85">
        <f t="shared" si="14"/>
        <v>-0.21239388794567068</v>
      </c>
      <c r="I299" s="76">
        <f t="shared" si="15"/>
        <v>454</v>
      </c>
      <c r="J299" s="82"/>
      <c r="K299" s="82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15.75" customHeight="1" x14ac:dyDescent="0.45">
      <c r="A300" s="65">
        <v>40653</v>
      </c>
      <c r="B300" s="2" t="s">
        <v>466</v>
      </c>
      <c r="C300" s="3" t="s">
        <v>467</v>
      </c>
      <c r="D300" s="65">
        <v>40007</v>
      </c>
      <c r="E300" s="67">
        <v>29.34</v>
      </c>
      <c r="F300" s="67">
        <v>39.630000000000003</v>
      </c>
      <c r="G300" s="67">
        <v>5.0199999999999996</v>
      </c>
      <c r="H300" s="85">
        <f t="shared" si="14"/>
        <v>0.52181322426721222</v>
      </c>
      <c r="I300" s="76">
        <f t="shared" si="15"/>
        <v>646</v>
      </c>
      <c r="J300" s="82"/>
      <c r="K300" s="82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15.75" customHeight="1" x14ac:dyDescent="0.45">
      <c r="A301" s="65">
        <v>40652</v>
      </c>
      <c r="B301" s="2" t="s">
        <v>383</v>
      </c>
      <c r="C301" s="3" t="s">
        <v>384</v>
      </c>
      <c r="D301" s="65">
        <v>40186</v>
      </c>
      <c r="E301" s="67">
        <v>14.93</v>
      </c>
      <c r="F301" s="67">
        <v>16.2</v>
      </c>
      <c r="G301" s="67">
        <v>1.25</v>
      </c>
      <c r="H301" s="85">
        <f t="shared" si="14"/>
        <v>0.16878767582049561</v>
      </c>
      <c r="I301" s="76">
        <f t="shared" si="15"/>
        <v>466</v>
      </c>
      <c r="J301" s="82"/>
      <c r="K301" s="82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15.75" customHeight="1" x14ac:dyDescent="0.45">
      <c r="A302" s="65">
        <v>40616</v>
      </c>
      <c r="B302" s="2" t="s">
        <v>468</v>
      </c>
      <c r="C302" s="3" t="s">
        <v>469</v>
      </c>
      <c r="D302" s="65">
        <v>40368</v>
      </c>
      <c r="E302" s="67">
        <v>11.76</v>
      </c>
      <c r="F302" s="67">
        <v>9.81</v>
      </c>
      <c r="G302" s="67">
        <v>0.65</v>
      </c>
      <c r="H302" s="85">
        <f t="shared" si="14"/>
        <v>-0.11054421768707474</v>
      </c>
      <c r="I302" s="76">
        <f t="shared" si="15"/>
        <v>248</v>
      </c>
      <c r="J302" s="82"/>
      <c r="K302" s="82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5.75" customHeight="1" x14ac:dyDescent="0.45">
      <c r="A303" s="65">
        <v>40610</v>
      </c>
      <c r="B303" s="2" t="s">
        <v>56</v>
      </c>
      <c r="C303" s="3" t="s">
        <v>470</v>
      </c>
      <c r="D303" s="65">
        <v>40248</v>
      </c>
      <c r="E303" s="67">
        <v>14.91</v>
      </c>
      <c r="F303" s="67">
        <v>15.31</v>
      </c>
      <c r="G303" s="67">
        <v>1.7</v>
      </c>
      <c r="H303" s="85">
        <f t="shared" si="14"/>
        <v>0.1408450704225353</v>
      </c>
      <c r="I303" s="76">
        <f t="shared" si="15"/>
        <v>362</v>
      </c>
      <c r="J303" s="82"/>
      <c r="K303" s="82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5.75" customHeight="1" x14ac:dyDescent="0.45">
      <c r="A304" s="65">
        <v>40610</v>
      </c>
      <c r="B304" s="2" t="s">
        <v>471</v>
      </c>
      <c r="C304" s="3" t="s">
        <v>472</v>
      </c>
      <c r="D304" s="65">
        <v>40305</v>
      </c>
      <c r="E304" s="67">
        <v>10.19</v>
      </c>
      <c r="F304" s="67">
        <v>11.14</v>
      </c>
      <c r="G304" s="67">
        <v>0.96</v>
      </c>
      <c r="H304" s="85">
        <f t="shared" si="14"/>
        <v>0.18743866535819451</v>
      </c>
      <c r="I304" s="76">
        <f t="shared" si="15"/>
        <v>305</v>
      </c>
      <c r="J304" s="82"/>
      <c r="K304" s="82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5.75" customHeight="1" x14ac:dyDescent="0.45">
      <c r="A305" s="65">
        <v>40581</v>
      </c>
      <c r="B305" s="2" t="s">
        <v>473</v>
      </c>
      <c r="C305" s="3" t="s">
        <v>474</v>
      </c>
      <c r="D305" s="65">
        <v>40227</v>
      </c>
      <c r="E305" s="67">
        <v>16.91</v>
      </c>
      <c r="F305" s="67">
        <v>17.5</v>
      </c>
      <c r="G305" s="67">
        <v>2.0350000000000001</v>
      </c>
      <c r="H305" s="85">
        <f t="shared" si="14"/>
        <v>0.15523358959195743</v>
      </c>
      <c r="I305" s="76">
        <f t="shared" si="15"/>
        <v>354</v>
      </c>
      <c r="J305" s="82"/>
      <c r="K305" s="82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ht="15.75" customHeight="1" x14ac:dyDescent="0.45">
      <c r="A306" s="65">
        <v>40518</v>
      </c>
      <c r="B306" s="2" t="s">
        <v>475</v>
      </c>
      <c r="C306" s="3" t="s">
        <v>476</v>
      </c>
      <c r="D306" s="65">
        <v>40070</v>
      </c>
      <c r="E306" s="67">
        <v>28.42</v>
      </c>
      <c r="F306" s="67">
        <v>38</v>
      </c>
      <c r="G306" s="67">
        <v>3.4649999999999999</v>
      </c>
      <c r="H306" s="85">
        <f t="shared" si="14"/>
        <v>0.45900774102744551</v>
      </c>
      <c r="I306" s="76">
        <f t="shared" si="15"/>
        <v>448</v>
      </c>
      <c r="J306" s="82"/>
      <c r="K306" s="82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15.75" customHeight="1" x14ac:dyDescent="0.45">
      <c r="A307" s="65">
        <v>40518</v>
      </c>
      <c r="B307" s="2" t="s">
        <v>477</v>
      </c>
      <c r="C307" s="3" t="s">
        <v>478</v>
      </c>
      <c r="D307" s="65">
        <v>40497</v>
      </c>
      <c r="E307" s="67">
        <v>28.4</v>
      </c>
      <c r="F307" s="67">
        <v>25.68</v>
      </c>
      <c r="G307" s="67">
        <v>0</v>
      </c>
      <c r="H307" s="85">
        <f t="shared" si="14"/>
        <v>-9.5774647887323913E-2</v>
      </c>
      <c r="I307" s="76">
        <f t="shared" si="15"/>
        <v>21</v>
      </c>
      <c r="J307" s="82"/>
      <c r="K307" s="82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ht="15.75" customHeight="1" x14ac:dyDescent="0.45">
      <c r="A308" s="65">
        <v>40490</v>
      </c>
      <c r="B308" s="2" t="s">
        <v>127</v>
      </c>
      <c r="C308" s="3" t="s">
        <v>479</v>
      </c>
      <c r="D308" s="65">
        <v>39909</v>
      </c>
      <c r="E308" s="67">
        <v>30.08</v>
      </c>
      <c r="F308" s="67">
        <v>59.46</v>
      </c>
      <c r="G308" s="67">
        <v>3.8</v>
      </c>
      <c r="H308" s="85">
        <f t="shared" si="14"/>
        <v>1.103058510638298</v>
      </c>
      <c r="I308" s="76">
        <f t="shared" si="15"/>
        <v>581</v>
      </c>
      <c r="J308" s="82"/>
      <c r="K308" s="82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15.75" customHeight="1" x14ac:dyDescent="0.45">
      <c r="A309" s="65">
        <v>40483</v>
      </c>
      <c r="B309" s="2" t="s">
        <v>480</v>
      </c>
      <c r="C309" s="3" t="s">
        <v>481</v>
      </c>
      <c r="D309" s="65">
        <v>40158</v>
      </c>
      <c r="E309" s="67">
        <v>27.61</v>
      </c>
      <c r="F309" s="67">
        <v>35.5</v>
      </c>
      <c r="G309" s="67">
        <v>1.341</v>
      </c>
      <c r="H309" s="85">
        <f t="shared" si="14"/>
        <v>0.33433538572980809</v>
      </c>
      <c r="I309" s="76">
        <f t="shared" si="15"/>
        <v>325</v>
      </c>
      <c r="J309" s="82"/>
      <c r="K309" s="82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15.75" customHeight="1" x14ac:dyDescent="0.45">
      <c r="A310" s="65">
        <v>40483</v>
      </c>
      <c r="B310" s="2" t="s">
        <v>482</v>
      </c>
      <c r="C310" s="3" t="s">
        <v>483</v>
      </c>
      <c r="D310" s="65">
        <v>39909</v>
      </c>
      <c r="E310" s="67">
        <v>29.97</v>
      </c>
      <c r="F310" s="67">
        <v>40.590000000000003</v>
      </c>
      <c r="G310" s="67">
        <v>6.3550000000000004</v>
      </c>
      <c r="H310" s="85">
        <f t="shared" si="14"/>
        <v>0.56639973306640001</v>
      </c>
      <c r="I310" s="76">
        <f t="shared" si="15"/>
        <v>574</v>
      </c>
      <c r="J310" s="82"/>
      <c r="K310" s="82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15.75" customHeight="1" x14ac:dyDescent="0.45">
      <c r="A311" s="65">
        <v>40483</v>
      </c>
      <c r="B311" s="2" t="s">
        <v>278</v>
      </c>
      <c r="C311" s="3" t="s">
        <v>484</v>
      </c>
      <c r="D311" s="65">
        <v>39934</v>
      </c>
      <c r="E311" s="67">
        <v>16.68</v>
      </c>
      <c r="F311" s="67">
        <v>34.840000000000003</v>
      </c>
      <c r="G311" s="67">
        <v>3.78</v>
      </c>
      <c r="H311" s="85">
        <f t="shared" si="14"/>
        <v>1.3153477218225422</v>
      </c>
      <c r="I311" s="76">
        <f t="shared" si="15"/>
        <v>549</v>
      </c>
      <c r="J311" s="82"/>
      <c r="K311" s="82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15.75" customHeight="1" x14ac:dyDescent="0.45">
      <c r="A312" s="65">
        <v>40441</v>
      </c>
      <c r="B312" s="2" t="s">
        <v>52</v>
      </c>
      <c r="C312" s="3" t="s">
        <v>485</v>
      </c>
      <c r="D312" s="65">
        <v>40347</v>
      </c>
      <c r="E312" s="67">
        <v>32.25</v>
      </c>
      <c r="F312" s="67">
        <v>29.85</v>
      </c>
      <c r="G312" s="67">
        <v>0</v>
      </c>
      <c r="H312" s="85">
        <f t="shared" si="14"/>
        <v>-7.4418604651162748E-2</v>
      </c>
      <c r="I312" s="76">
        <f t="shared" si="15"/>
        <v>94</v>
      </c>
      <c r="J312" s="82"/>
      <c r="K312" s="82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15.75" customHeight="1" x14ac:dyDescent="0.45">
      <c r="A313" s="65">
        <v>40389</v>
      </c>
      <c r="B313" s="2" t="s">
        <v>486</v>
      </c>
      <c r="C313" s="3" t="s">
        <v>487</v>
      </c>
      <c r="D313" s="65">
        <v>39973</v>
      </c>
      <c r="E313" s="67">
        <v>26.93</v>
      </c>
      <c r="F313" s="67">
        <v>40.67</v>
      </c>
      <c r="G313" s="67">
        <v>1.64</v>
      </c>
      <c r="H313" s="85">
        <f t="shared" si="14"/>
        <v>0.57111028592647617</v>
      </c>
      <c r="I313" s="76">
        <f t="shared" si="15"/>
        <v>416</v>
      </c>
      <c r="J313" s="82"/>
      <c r="K313" s="82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ht="15.75" customHeight="1" x14ac:dyDescent="0.45">
      <c r="A314" s="65">
        <v>40343</v>
      </c>
      <c r="B314" s="2" t="s">
        <v>64</v>
      </c>
      <c r="C314" s="3" t="s">
        <v>488</v>
      </c>
      <c r="D314" s="65">
        <v>39938</v>
      </c>
      <c r="E314" s="67">
        <v>52.21</v>
      </c>
      <c r="F314" s="67">
        <v>32.380000000000003</v>
      </c>
      <c r="G314" s="67">
        <v>2.52</v>
      </c>
      <c r="H314" s="85">
        <f t="shared" si="14"/>
        <v>-0.3315456809040413</v>
      </c>
      <c r="I314" s="76">
        <f t="shared" si="15"/>
        <v>405</v>
      </c>
      <c r="J314" s="82"/>
      <c r="K314" s="82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15.75" customHeight="1" x14ac:dyDescent="0.45">
      <c r="A315" s="65">
        <v>40305</v>
      </c>
      <c r="B315" s="2" t="s">
        <v>489</v>
      </c>
      <c r="C315" s="3" t="s">
        <v>490</v>
      </c>
      <c r="D315" s="65">
        <v>39909</v>
      </c>
      <c r="E315" s="67">
        <v>7.56</v>
      </c>
      <c r="F315" s="67">
        <v>10.15</v>
      </c>
      <c r="G315" s="67">
        <v>1.03</v>
      </c>
      <c r="H315" s="85">
        <f t="shared" si="14"/>
        <v>0.47883597883597889</v>
      </c>
      <c r="I315" s="76">
        <f t="shared" si="15"/>
        <v>396</v>
      </c>
      <c r="J315" s="82"/>
      <c r="K315" s="82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15.75" customHeight="1" x14ac:dyDescent="0.45">
      <c r="A316" s="65">
        <v>40305</v>
      </c>
      <c r="B316" s="2" t="s">
        <v>491</v>
      </c>
      <c r="C316" s="3" t="s">
        <v>492</v>
      </c>
      <c r="D316" s="65">
        <v>39909</v>
      </c>
      <c r="E316" s="67">
        <v>47.6</v>
      </c>
      <c r="F316" s="67">
        <v>62.86</v>
      </c>
      <c r="G316" s="67">
        <v>4.2</v>
      </c>
      <c r="H316" s="85">
        <f t="shared" si="14"/>
        <v>0.4088235294117647</v>
      </c>
      <c r="I316" s="76">
        <f t="shared" si="15"/>
        <v>396</v>
      </c>
      <c r="J316" s="82"/>
      <c r="K316" s="82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15.75" customHeight="1" x14ac:dyDescent="0.45">
      <c r="A317" s="65">
        <v>40305</v>
      </c>
      <c r="B317" s="2" t="s">
        <v>493</v>
      </c>
      <c r="C317" s="3" t="s">
        <v>494</v>
      </c>
      <c r="D317" s="65">
        <v>39909</v>
      </c>
      <c r="E317" s="67">
        <v>41.38</v>
      </c>
      <c r="F317" s="67">
        <v>55.1</v>
      </c>
      <c r="G317" s="67">
        <v>4.1500000000000004</v>
      </c>
      <c r="H317" s="85">
        <f t="shared" si="14"/>
        <v>0.43185113581440299</v>
      </c>
      <c r="I317" s="76">
        <f t="shared" si="15"/>
        <v>396</v>
      </c>
      <c r="J317" s="82"/>
      <c r="K317" s="82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ht="15.75" customHeight="1" x14ac:dyDescent="0.45">
      <c r="A318" s="65">
        <v>40291</v>
      </c>
      <c r="B318" s="2" t="s">
        <v>495</v>
      </c>
      <c r="C318" s="3" t="s">
        <v>496</v>
      </c>
      <c r="D318" s="65">
        <v>39909</v>
      </c>
      <c r="E318" s="67">
        <v>11.12</v>
      </c>
      <c r="F318" s="67">
        <v>11.96</v>
      </c>
      <c r="G318" s="67">
        <v>0.84</v>
      </c>
      <c r="H318" s="85">
        <f t="shared" si="14"/>
        <v>0.15107913669064763</v>
      </c>
      <c r="I318" s="76">
        <f t="shared" si="15"/>
        <v>382</v>
      </c>
      <c r="J318" s="82"/>
      <c r="K318" s="82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ht="15.75" customHeight="1" x14ac:dyDescent="0.45">
      <c r="A319" s="65">
        <v>40290</v>
      </c>
      <c r="B319" s="2" t="s">
        <v>192</v>
      </c>
      <c r="C319" s="3" t="s">
        <v>497</v>
      </c>
      <c r="D319" s="65">
        <v>39909</v>
      </c>
      <c r="E319" s="67">
        <v>33.03</v>
      </c>
      <c r="F319" s="67">
        <v>29.19</v>
      </c>
      <c r="G319" s="67">
        <v>1.87</v>
      </c>
      <c r="H319" s="85">
        <f t="shared" si="14"/>
        <v>-5.9642749016045979E-2</v>
      </c>
      <c r="I319" s="76">
        <f t="shared" si="15"/>
        <v>381</v>
      </c>
      <c r="J319" s="82"/>
      <c r="K319" s="82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ht="15.75" customHeight="1" x14ac:dyDescent="0.45">
      <c r="A320" s="65">
        <v>40290</v>
      </c>
      <c r="B320" s="2" t="s">
        <v>224</v>
      </c>
      <c r="C320" s="3" t="s">
        <v>225</v>
      </c>
      <c r="D320" s="65">
        <v>40227</v>
      </c>
      <c r="E320" s="67">
        <v>49.89</v>
      </c>
      <c r="F320" s="67">
        <v>50.62</v>
      </c>
      <c r="G320" s="67">
        <v>0</v>
      </c>
      <c r="H320" s="85">
        <f t="shared" si="14"/>
        <v>1.4632190819803504E-2</v>
      </c>
      <c r="I320" s="76">
        <f t="shared" si="15"/>
        <v>63</v>
      </c>
      <c r="J320" s="82"/>
      <c r="K320" s="82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15.75" customHeight="1" x14ac:dyDescent="0.45">
      <c r="A321" s="65">
        <v>40273</v>
      </c>
      <c r="B321" s="2" t="s">
        <v>95</v>
      </c>
      <c r="C321" s="3" t="s">
        <v>498</v>
      </c>
      <c r="D321" s="65">
        <v>40241</v>
      </c>
      <c r="E321" s="67">
        <v>5.89</v>
      </c>
      <c r="F321" s="67">
        <v>13.67</v>
      </c>
      <c r="G321" s="67">
        <v>1.704</v>
      </c>
      <c r="H321" s="85">
        <f t="shared" si="14"/>
        <v>1.6101867572156201</v>
      </c>
      <c r="I321" s="76">
        <f t="shared" si="15"/>
        <v>32</v>
      </c>
      <c r="J321" s="82"/>
      <c r="K321" s="82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15.75" customHeight="1" x14ac:dyDescent="0.45">
      <c r="A322" s="65">
        <v>40263</v>
      </c>
      <c r="B322" s="2" t="s">
        <v>196</v>
      </c>
      <c r="C322" s="3" t="s">
        <v>499</v>
      </c>
      <c r="D322" s="65">
        <v>40007</v>
      </c>
      <c r="E322" s="67">
        <v>15.54</v>
      </c>
      <c r="F322" s="67">
        <v>17.690000000000001</v>
      </c>
      <c r="G322" s="67">
        <v>1.44</v>
      </c>
      <c r="H322" s="85">
        <f t="shared" si="14"/>
        <v>0.23101673101673126</v>
      </c>
      <c r="I322" s="76">
        <f t="shared" si="15"/>
        <v>256</v>
      </c>
      <c r="J322" s="82"/>
      <c r="K322" s="82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15.75" customHeight="1" x14ac:dyDescent="0.45">
      <c r="A323" s="65">
        <v>40256</v>
      </c>
      <c r="B323" s="2" t="s">
        <v>500</v>
      </c>
      <c r="C323" s="3" t="s">
        <v>501</v>
      </c>
      <c r="D323" s="65">
        <v>39909</v>
      </c>
      <c r="E323" s="67">
        <v>8.43</v>
      </c>
      <c r="F323" s="67">
        <v>10.07</v>
      </c>
      <c r="G323" s="67">
        <v>2</v>
      </c>
      <c r="H323" s="85">
        <f t="shared" si="14"/>
        <v>0.43179122182680912</v>
      </c>
      <c r="I323" s="76">
        <f t="shared" si="15"/>
        <v>347</v>
      </c>
      <c r="J323" s="82"/>
      <c r="K323" s="82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ht="15.75" customHeight="1" x14ac:dyDescent="0.45">
      <c r="A324" s="65">
        <v>40253</v>
      </c>
      <c r="B324" s="2" t="s">
        <v>502</v>
      </c>
      <c r="C324" s="3" t="s">
        <v>503</v>
      </c>
      <c r="D324" s="65">
        <v>39909</v>
      </c>
      <c r="E324" s="67">
        <v>6.43</v>
      </c>
      <c r="F324" s="67">
        <v>13.44</v>
      </c>
      <c r="G324" s="67">
        <v>0.88</v>
      </c>
      <c r="H324" s="85">
        <f t="shared" si="14"/>
        <v>1.2270606531881805</v>
      </c>
      <c r="I324" s="76">
        <f t="shared" si="15"/>
        <v>344</v>
      </c>
      <c r="J324" s="82"/>
      <c r="K324" s="82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15.75" customHeight="1" x14ac:dyDescent="0.45">
      <c r="A325" s="65">
        <v>40248</v>
      </c>
      <c r="B325" s="2" t="s">
        <v>504</v>
      </c>
      <c r="C325" s="3" t="s">
        <v>505</v>
      </c>
      <c r="D325" s="65">
        <v>40007</v>
      </c>
      <c r="E325" s="67">
        <v>27.96</v>
      </c>
      <c r="F325" s="67">
        <v>26.73</v>
      </c>
      <c r="G325" s="67">
        <v>2.35</v>
      </c>
      <c r="H325" s="85">
        <f t="shared" si="14"/>
        <v>4.0057224606580864E-2</v>
      </c>
      <c r="I325" s="76">
        <f t="shared" si="15"/>
        <v>241</v>
      </c>
      <c r="J325" s="82"/>
      <c r="K325" s="82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15.75" customHeight="1" x14ac:dyDescent="0.45">
      <c r="A326" s="65">
        <v>40240</v>
      </c>
      <c r="B326" s="2" t="s">
        <v>443</v>
      </c>
      <c r="C326" s="3" t="s">
        <v>506</v>
      </c>
      <c r="D326" s="65">
        <v>39909</v>
      </c>
      <c r="E326" s="67">
        <v>11.71</v>
      </c>
      <c r="F326" s="67">
        <v>23.76</v>
      </c>
      <c r="G326" s="67">
        <v>1.88</v>
      </c>
      <c r="H326" s="85">
        <f t="shared" si="14"/>
        <v>1.1895815542271562</v>
      </c>
      <c r="I326" s="76">
        <f t="shared" si="15"/>
        <v>331</v>
      </c>
      <c r="J326" s="82"/>
      <c r="K326" s="82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16.5" customHeight="1" x14ac:dyDescent="0.45">
      <c r="A327" s="65">
        <v>40235</v>
      </c>
      <c r="B327" s="2" t="s">
        <v>507</v>
      </c>
      <c r="C327" s="3" t="s">
        <v>508</v>
      </c>
      <c r="D327" s="65">
        <v>39909</v>
      </c>
      <c r="E327" s="67">
        <v>101.26</v>
      </c>
      <c r="F327" s="67">
        <v>103.91</v>
      </c>
      <c r="G327" s="67">
        <v>4.2</v>
      </c>
      <c r="H327" s="85">
        <f t="shared" si="14"/>
        <v>6.7647639739284948E-2</v>
      </c>
      <c r="I327" s="76">
        <f t="shared" si="15"/>
        <v>326</v>
      </c>
      <c r="J327" s="82"/>
      <c r="K327" s="82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16.5" customHeight="1" x14ac:dyDescent="0.45">
      <c r="A328" s="65">
        <v>40235</v>
      </c>
      <c r="B328" s="2" t="s">
        <v>416</v>
      </c>
      <c r="C328" s="3" t="s">
        <v>509</v>
      </c>
      <c r="D328" s="65">
        <v>39909</v>
      </c>
      <c r="E328" s="67">
        <v>141.04</v>
      </c>
      <c r="F328" s="67">
        <v>100.35</v>
      </c>
      <c r="G328" s="67">
        <v>3.85</v>
      </c>
      <c r="H328" s="85">
        <f t="shared" si="14"/>
        <v>-0.26120249574588772</v>
      </c>
      <c r="I328" s="76">
        <f t="shared" si="15"/>
        <v>326</v>
      </c>
      <c r="J328" s="82"/>
      <c r="K328" s="82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16.5" customHeight="1" x14ac:dyDescent="0.45">
      <c r="A329" s="65">
        <v>40227</v>
      </c>
      <c r="B329" s="2" t="s">
        <v>510</v>
      </c>
      <c r="C329" s="3" t="s">
        <v>511</v>
      </c>
      <c r="D329" s="65">
        <v>40158</v>
      </c>
      <c r="E329" s="67">
        <v>53</v>
      </c>
      <c r="F329" s="67">
        <v>52.44</v>
      </c>
      <c r="G329" s="67">
        <v>0</v>
      </c>
      <c r="H329" s="85">
        <f t="shared" si="14"/>
        <v>-1.0566037735849099E-2</v>
      </c>
      <c r="I329" s="76">
        <f t="shared" si="15"/>
        <v>69</v>
      </c>
      <c r="J329" s="82"/>
      <c r="K329" s="82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ht="16.5" customHeight="1" x14ac:dyDescent="0.45">
      <c r="A330" s="65">
        <v>40207</v>
      </c>
      <c r="B330" s="2" t="s">
        <v>101</v>
      </c>
      <c r="C330" s="3" t="s">
        <v>102</v>
      </c>
      <c r="D330" s="65">
        <v>39909</v>
      </c>
      <c r="E330" s="67">
        <v>26.59</v>
      </c>
      <c r="F330" s="67">
        <v>25.36</v>
      </c>
      <c r="G330" s="67">
        <v>1.65</v>
      </c>
      <c r="H330" s="85">
        <f t="shared" si="14"/>
        <v>1.5795411808950666E-2</v>
      </c>
      <c r="I330" s="76">
        <f t="shared" si="15"/>
        <v>298</v>
      </c>
      <c r="J330" s="82"/>
      <c r="K330" s="82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16.5" customHeight="1" x14ac:dyDescent="0.45">
      <c r="A331" s="65">
        <v>40186</v>
      </c>
      <c r="B331" s="2" t="s">
        <v>512</v>
      </c>
      <c r="C331" s="3" t="s">
        <v>513</v>
      </c>
      <c r="D331" s="65">
        <v>39909</v>
      </c>
      <c r="E331" s="67">
        <v>70.290000000000006</v>
      </c>
      <c r="F331" s="67">
        <v>89.68</v>
      </c>
      <c r="G331" s="67">
        <v>2.0299999999999998</v>
      </c>
      <c r="H331" s="85">
        <f t="shared" si="14"/>
        <v>0.30473751600512161</v>
      </c>
      <c r="I331" s="76">
        <f t="shared" si="15"/>
        <v>277</v>
      </c>
      <c r="J331" s="82"/>
      <c r="K331" s="82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16.5" customHeight="1" x14ac:dyDescent="0.45">
      <c r="A332" s="65">
        <v>40134</v>
      </c>
      <c r="B332" s="2" t="s">
        <v>514</v>
      </c>
      <c r="C332" s="3" t="s">
        <v>515</v>
      </c>
      <c r="D332" s="65">
        <v>39909</v>
      </c>
      <c r="E332" s="67">
        <v>4.16</v>
      </c>
      <c r="F332" s="67">
        <v>6.66</v>
      </c>
      <c r="G332" s="67">
        <v>3.88</v>
      </c>
      <c r="H332" s="85">
        <f t="shared" si="14"/>
        <v>1.5336538461538458</v>
      </c>
      <c r="I332" s="76">
        <f t="shared" si="15"/>
        <v>225</v>
      </c>
      <c r="J332" s="82"/>
      <c r="K332" s="82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16.5" customHeight="1" x14ac:dyDescent="0.45">
      <c r="A333" s="65">
        <v>40130</v>
      </c>
      <c r="B333" s="2" t="s">
        <v>516</v>
      </c>
      <c r="C333" s="3" t="s">
        <v>517</v>
      </c>
      <c r="D333" s="65">
        <v>39909</v>
      </c>
      <c r="E333" s="67">
        <v>10.119999999999999</v>
      </c>
      <c r="F333" s="67">
        <v>11.83</v>
      </c>
      <c r="G333" s="67">
        <v>1</v>
      </c>
      <c r="H333" s="85">
        <f t="shared" si="14"/>
        <v>0.26778656126482225</v>
      </c>
      <c r="I333" s="76">
        <f t="shared" si="15"/>
        <v>221</v>
      </c>
      <c r="J333" s="82"/>
      <c r="K333" s="82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16.5" customHeight="1" x14ac:dyDescent="0.45">
      <c r="A334" s="65">
        <v>40130</v>
      </c>
      <c r="B334" s="2" t="s">
        <v>518</v>
      </c>
      <c r="C334" s="3" t="s">
        <v>519</v>
      </c>
      <c r="D334" s="65">
        <v>39909</v>
      </c>
      <c r="E334" s="67">
        <v>6.3</v>
      </c>
      <c r="F334" s="67">
        <v>8.9600000000000009</v>
      </c>
      <c r="G334" s="67">
        <v>0.84</v>
      </c>
      <c r="H334" s="85">
        <f t="shared" si="14"/>
        <v>0.55555555555555569</v>
      </c>
      <c r="I334" s="76">
        <f t="shared" si="15"/>
        <v>221</v>
      </c>
      <c r="J334" s="82"/>
      <c r="K334" s="82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16.5" customHeight="1" x14ac:dyDescent="0.45">
      <c r="A335" s="65">
        <v>40123</v>
      </c>
      <c r="B335" s="2" t="s">
        <v>520</v>
      </c>
      <c r="C335" s="3" t="s">
        <v>521</v>
      </c>
      <c r="D335" s="65">
        <v>39909</v>
      </c>
      <c r="E335" s="67">
        <v>92.86</v>
      </c>
      <c r="F335" s="67">
        <v>105.29</v>
      </c>
      <c r="G335" s="67">
        <v>2.8580000000000001</v>
      </c>
      <c r="H335" s="85">
        <f t="shared" si="14"/>
        <v>0.16463493430971365</v>
      </c>
      <c r="I335" s="76">
        <f t="shared" si="15"/>
        <v>214</v>
      </c>
      <c r="J335" s="82"/>
      <c r="K335" s="82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16.5" customHeight="1" x14ac:dyDescent="0.45">
      <c r="A336" s="65">
        <v>40123</v>
      </c>
      <c r="B336" s="2" t="s">
        <v>522</v>
      </c>
      <c r="C336" s="3" t="s">
        <v>523</v>
      </c>
      <c r="D336" s="65">
        <v>40035</v>
      </c>
      <c r="E336" s="67">
        <v>5.66</v>
      </c>
      <c r="F336" s="67">
        <v>5.15</v>
      </c>
      <c r="G336" s="67">
        <v>0</v>
      </c>
      <c r="H336" s="85">
        <f t="shared" si="14"/>
        <v>-9.0106007067137769E-2</v>
      </c>
      <c r="I336" s="76">
        <f t="shared" si="15"/>
        <v>88</v>
      </c>
      <c r="J336" s="82"/>
      <c r="K336" s="82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16.5" customHeight="1" x14ac:dyDescent="0.45">
      <c r="A337" s="65">
        <v>40073</v>
      </c>
      <c r="B337" s="2" t="s">
        <v>524</v>
      </c>
      <c r="C337" s="3" t="s">
        <v>525</v>
      </c>
      <c r="D337" s="65">
        <v>39909</v>
      </c>
      <c r="E337" s="67">
        <v>23.75</v>
      </c>
      <c r="F337" s="67">
        <v>36.28</v>
      </c>
      <c r="G337" s="67">
        <v>1.31</v>
      </c>
      <c r="H337" s="85">
        <f t="shared" si="14"/>
        <v>0.58273684210526333</v>
      </c>
      <c r="I337" s="76">
        <f t="shared" si="15"/>
        <v>164</v>
      </c>
      <c r="J337" s="82"/>
      <c r="K337" s="82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16.5" customHeight="1" x14ac:dyDescent="0.45">
      <c r="A338" s="65">
        <v>40073</v>
      </c>
      <c r="B338" s="2" t="s">
        <v>414</v>
      </c>
      <c r="C338" s="3" t="s">
        <v>415</v>
      </c>
      <c r="D338" s="65">
        <v>39909</v>
      </c>
      <c r="E338" s="67">
        <v>8.24</v>
      </c>
      <c r="F338" s="67">
        <v>13.28</v>
      </c>
      <c r="G338" s="67">
        <v>0.41</v>
      </c>
      <c r="H338" s="85">
        <f t="shared" si="14"/>
        <v>0.66140776699029113</v>
      </c>
      <c r="I338" s="76">
        <f t="shared" si="15"/>
        <v>164</v>
      </c>
      <c r="J338" s="82"/>
      <c r="K338" s="82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16.5" customHeight="1" x14ac:dyDescent="0.45">
      <c r="A339" s="65">
        <v>40072</v>
      </c>
      <c r="B339" s="2" t="s">
        <v>526</v>
      </c>
      <c r="C339" s="3" t="s">
        <v>527</v>
      </c>
      <c r="D339" s="65">
        <v>39909</v>
      </c>
      <c r="E339" s="67">
        <v>37.700000000000003</v>
      </c>
      <c r="F339" s="67">
        <v>50.75</v>
      </c>
      <c r="G339" s="67">
        <v>0</v>
      </c>
      <c r="H339" s="85">
        <f t="shared" si="14"/>
        <v>0.34615384615384603</v>
      </c>
      <c r="I339" s="76">
        <f t="shared" si="15"/>
        <v>163</v>
      </c>
      <c r="J339" s="82"/>
      <c r="K339" s="82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16.5" customHeight="1" x14ac:dyDescent="0.45">
      <c r="A340" s="65">
        <v>40046</v>
      </c>
      <c r="B340" s="2" t="s">
        <v>528</v>
      </c>
      <c r="C340" s="3" t="s">
        <v>529</v>
      </c>
      <c r="D340" s="65">
        <v>39899</v>
      </c>
      <c r="E340" s="67">
        <v>55.18</v>
      </c>
      <c r="F340" s="67">
        <v>24.07</v>
      </c>
      <c r="G340" s="67">
        <v>0</v>
      </c>
      <c r="H340" s="85">
        <f t="shared" si="14"/>
        <v>-0.56379122870605292</v>
      </c>
      <c r="I340" s="76">
        <f t="shared" si="15"/>
        <v>147</v>
      </c>
      <c r="J340" s="82"/>
      <c r="K340" s="82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16.5" customHeight="1" x14ac:dyDescent="0.45">
      <c r="A341" s="65">
        <v>40046</v>
      </c>
      <c r="B341" s="2" t="s">
        <v>530</v>
      </c>
      <c r="C341" s="3" t="s">
        <v>531</v>
      </c>
      <c r="D341" s="65">
        <v>39909</v>
      </c>
      <c r="E341" s="67">
        <v>12.92</v>
      </c>
      <c r="F341" s="67">
        <v>22.79</v>
      </c>
      <c r="G341" s="67">
        <v>0.31</v>
      </c>
      <c r="H341" s="85">
        <f t="shared" si="14"/>
        <v>0.78792569659442713</v>
      </c>
      <c r="I341" s="76">
        <f t="shared" si="15"/>
        <v>137</v>
      </c>
      <c r="J341" s="82"/>
      <c r="K341" s="82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16.5" customHeight="1" x14ac:dyDescent="0.45">
      <c r="A342" s="65">
        <v>40044</v>
      </c>
      <c r="B342" s="2" t="s">
        <v>532</v>
      </c>
      <c r="C342" s="3" t="s">
        <v>533</v>
      </c>
      <c r="D342" s="65">
        <v>39469</v>
      </c>
      <c r="E342" s="67">
        <v>26</v>
      </c>
      <c r="F342" s="67">
        <v>28.86</v>
      </c>
      <c r="G342" s="67">
        <v>5.25</v>
      </c>
      <c r="H342" s="85">
        <f t="shared" si="14"/>
        <v>0.31192307692307691</v>
      </c>
      <c r="I342" s="76">
        <f t="shared" si="15"/>
        <v>575</v>
      </c>
      <c r="J342" s="82"/>
      <c r="K342" s="82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16.5" customHeight="1" x14ac:dyDescent="0.45">
      <c r="A343" s="65">
        <v>39910</v>
      </c>
      <c r="B343" s="2" t="s">
        <v>477</v>
      </c>
      <c r="C343" s="3" t="s">
        <v>478</v>
      </c>
      <c r="D343" s="65">
        <v>39604</v>
      </c>
      <c r="E343" s="67">
        <v>60.35</v>
      </c>
      <c r="F343" s="67">
        <v>18.760000000000002</v>
      </c>
      <c r="G343" s="67">
        <v>3.75</v>
      </c>
      <c r="H343" s="85">
        <f t="shared" si="14"/>
        <v>-0.62700911350455679</v>
      </c>
      <c r="I343" s="76">
        <f t="shared" si="15"/>
        <v>306</v>
      </c>
      <c r="J343" s="82"/>
      <c r="K343" s="82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16.5" customHeight="1" x14ac:dyDescent="0.45">
      <c r="A344" s="65">
        <v>39909</v>
      </c>
      <c r="B344" s="2" t="s">
        <v>534</v>
      </c>
      <c r="C344" s="3" t="s">
        <v>535</v>
      </c>
      <c r="D344" s="65">
        <v>39052</v>
      </c>
      <c r="E344" s="67">
        <v>19.7</v>
      </c>
      <c r="F344" s="67">
        <v>10.63</v>
      </c>
      <c r="G344" s="67">
        <v>4.5999999999999996</v>
      </c>
      <c r="H344" s="85">
        <f t="shared" si="14"/>
        <v>-0.22690355329949233</v>
      </c>
      <c r="I344" s="76">
        <f t="shared" si="15"/>
        <v>857</v>
      </c>
      <c r="J344" s="82"/>
      <c r="K344" s="82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16.5" customHeight="1" x14ac:dyDescent="0.45">
      <c r="A345" s="65">
        <v>39909</v>
      </c>
      <c r="B345" s="2" t="s">
        <v>209</v>
      </c>
      <c r="C345" s="3" t="s">
        <v>210</v>
      </c>
      <c r="D345" s="65">
        <v>39178</v>
      </c>
      <c r="E345" s="67">
        <v>17.399999999999999</v>
      </c>
      <c r="F345" s="67">
        <v>8.64</v>
      </c>
      <c r="G345" s="67">
        <v>2.78</v>
      </c>
      <c r="H345" s="85">
        <f t="shared" si="14"/>
        <v>-0.34367816091954018</v>
      </c>
      <c r="I345" s="76">
        <f t="shared" si="15"/>
        <v>731</v>
      </c>
      <c r="J345" s="82"/>
      <c r="K345" s="82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16.5" customHeight="1" x14ac:dyDescent="0.45">
      <c r="A346" s="65">
        <v>39909</v>
      </c>
      <c r="B346" s="2" t="s">
        <v>536</v>
      </c>
      <c r="C346" s="3" t="s">
        <v>537</v>
      </c>
      <c r="D346" s="65">
        <v>38772</v>
      </c>
      <c r="E346" s="67">
        <v>16.89</v>
      </c>
      <c r="F346" s="67">
        <v>5.17</v>
      </c>
      <c r="G346" s="67">
        <v>5.4</v>
      </c>
      <c r="H346" s="85">
        <f t="shared" si="14"/>
        <v>-0.37418590882178804</v>
      </c>
      <c r="I346" s="76">
        <f t="shared" si="15"/>
        <v>1137</v>
      </c>
      <c r="J346" s="82"/>
      <c r="K346" s="82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16.5" customHeight="1" x14ac:dyDescent="0.45">
      <c r="A347" s="65">
        <v>39909</v>
      </c>
      <c r="B347" s="2" t="s">
        <v>538</v>
      </c>
      <c r="C347" s="3" t="s">
        <v>539</v>
      </c>
      <c r="D347" s="65">
        <v>39393</v>
      </c>
      <c r="E347" s="67">
        <v>60.8</v>
      </c>
      <c r="F347" s="67">
        <v>17.61</v>
      </c>
      <c r="G347" s="67">
        <v>14.98</v>
      </c>
      <c r="H347" s="85">
        <f t="shared" si="14"/>
        <v>-0.46398026315789465</v>
      </c>
      <c r="I347" s="76">
        <f t="shared" si="15"/>
        <v>516</v>
      </c>
      <c r="J347" s="82"/>
      <c r="K347" s="82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16.5" customHeight="1" x14ac:dyDescent="0.45">
      <c r="A348" s="65">
        <v>39909</v>
      </c>
      <c r="B348" s="2" t="s">
        <v>188</v>
      </c>
      <c r="C348" s="3" t="s">
        <v>540</v>
      </c>
      <c r="D348" s="65">
        <v>38810</v>
      </c>
      <c r="E348" s="67">
        <v>18.5</v>
      </c>
      <c r="F348" s="67">
        <v>9.89</v>
      </c>
      <c r="G348" s="67">
        <v>4.2</v>
      </c>
      <c r="H348" s="85">
        <f t="shared" si="14"/>
        <v>-0.23837837837837839</v>
      </c>
      <c r="I348" s="76">
        <f t="shared" si="15"/>
        <v>1099</v>
      </c>
      <c r="J348" s="82"/>
      <c r="K348" s="82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16.5" customHeight="1" x14ac:dyDescent="0.45">
      <c r="A349" s="65">
        <v>39909</v>
      </c>
      <c r="B349" s="2" t="s">
        <v>401</v>
      </c>
      <c r="C349" s="3" t="s">
        <v>402</v>
      </c>
      <c r="D349" s="65">
        <v>39546</v>
      </c>
      <c r="E349" s="67">
        <v>26.5</v>
      </c>
      <c r="F349" s="67">
        <v>7.84</v>
      </c>
      <c r="G349" s="67">
        <v>2.48</v>
      </c>
      <c r="H349" s="85">
        <f t="shared" si="14"/>
        <v>-0.61056603773584905</v>
      </c>
      <c r="I349" s="76">
        <f t="shared" si="15"/>
        <v>363</v>
      </c>
      <c r="J349" s="82"/>
      <c r="K349" s="82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16.5" customHeight="1" x14ac:dyDescent="0.45">
      <c r="A350" s="65">
        <v>39909</v>
      </c>
      <c r="B350" s="2" t="s">
        <v>541</v>
      </c>
      <c r="C350" s="3" t="s">
        <v>542</v>
      </c>
      <c r="D350" s="65">
        <v>39237</v>
      </c>
      <c r="E350" s="67">
        <v>20.399999999999999</v>
      </c>
      <c r="F350" s="67">
        <v>8.24</v>
      </c>
      <c r="G350" s="67">
        <v>4</v>
      </c>
      <c r="H350" s="85">
        <f t="shared" si="14"/>
        <v>-0.39999999999999997</v>
      </c>
      <c r="I350" s="76">
        <f t="shared" si="15"/>
        <v>672</v>
      </c>
      <c r="J350" s="82"/>
      <c r="K350" s="82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16.5" customHeight="1" x14ac:dyDescent="0.45">
      <c r="A351" s="65">
        <v>39909</v>
      </c>
      <c r="B351" s="2" t="s">
        <v>320</v>
      </c>
      <c r="C351" s="3" t="s">
        <v>321</v>
      </c>
      <c r="D351" s="65">
        <v>39251</v>
      </c>
      <c r="E351" s="67">
        <v>13.67</v>
      </c>
      <c r="F351" s="67">
        <v>5.99</v>
      </c>
      <c r="G351" s="67">
        <v>2.2599999999999998</v>
      </c>
      <c r="H351" s="85">
        <f t="shared" si="14"/>
        <v>-0.3964886613021214</v>
      </c>
      <c r="I351" s="76">
        <f t="shared" si="15"/>
        <v>658</v>
      </c>
      <c r="J351" s="82"/>
      <c r="K351" s="82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16.5" customHeight="1" x14ac:dyDescent="0.45">
      <c r="A352" s="65">
        <v>39843</v>
      </c>
      <c r="B352" s="2" t="s">
        <v>294</v>
      </c>
      <c r="C352" s="3" t="s">
        <v>543</v>
      </c>
      <c r="D352" s="65">
        <v>39790</v>
      </c>
      <c r="E352" s="67">
        <v>11.38</v>
      </c>
      <c r="F352" s="67">
        <v>16.45</v>
      </c>
      <c r="G352" s="67">
        <v>0.14000000000000001</v>
      </c>
      <c r="H352" s="85">
        <f t="shared" si="14"/>
        <v>0.45782073813708246</v>
      </c>
      <c r="I352" s="76">
        <f t="shared" si="15"/>
        <v>53</v>
      </c>
      <c r="J352" s="82"/>
      <c r="K352" s="82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15.75" customHeight="1" x14ac:dyDescent="0.45">
      <c r="A353" s="65">
        <v>39836</v>
      </c>
      <c r="B353" s="2" t="s">
        <v>52</v>
      </c>
      <c r="C353" s="3" t="s">
        <v>544</v>
      </c>
      <c r="D353" s="65">
        <v>39755</v>
      </c>
      <c r="E353" s="67">
        <v>84.66</v>
      </c>
      <c r="F353" s="67">
        <v>81.180000000000007</v>
      </c>
      <c r="G353" s="67">
        <v>11.46</v>
      </c>
      <c r="H353" s="85">
        <f t="shared" si="14"/>
        <v>9.4259390503189447E-2</v>
      </c>
      <c r="I353" s="76">
        <f t="shared" si="15"/>
        <v>81</v>
      </c>
      <c r="J353" s="82"/>
      <c r="K353" s="82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ht="15.75" customHeight="1" x14ac:dyDescent="0.45">
      <c r="A354" s="65">
        <v>39825</v>
      </c>
      <c r="B354" s="2" t="s">
        <v>545</v>
      </c>
      <c r="C354" s="3" t="s">
        <v>546</v>
      </c>
      <c r="D354" s="65">
        <v>39461</v>
      </c>
      <c r="E354" s="67">
        <v>10.65</v>
      </c>
      <c r="F354" s="67">
        <v>2</v>
      </c>
      <c r="G354" s="67">
        <v>0.06</v>
      </c>
      <c r="H354" s="85">
        <f t="shared" si="14"/>
        <v>-0.8065727699530516</v>
      </c>
      <c r="I354" s="76">
        <f t="shared" si="15"/>
        <v>364</v>
      </c>
      <c r="J354" s="82"/>
      <c r="K354" s="82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16.5" customHeight="1" x14ac:dyDescent="0.45">
      <c r="A355" s="65">
        <v>39822</v>
      </c>
      <c r="B355" s="2" t="s">
        <v>263</v>
      </c>
      <c r="C355" s="3" t="s">
        <v>547</v>
      </c>
      <c r="D355" s="65">
        <v>38744</v>
      </c>
      <c r="E355" s="67">
        <v>18.260000000000002</v>
      </c>
      <c r="F355" s="67">
        <v>8.58</v>
      </c>
      <c r="G355" s="67">
        <v>6.01</v>
      </c>
      <c r="H355" s="85">
        <f t="shared" si="14"/>
        <v>-0.20098576122672515</v>
      </c>
      <c r="I355" s="76">
        <f t="shared" si="15"/>
        <v>1078</v>
      </c>
      <c r="J355" s="82"/>
      <c r="K355" s="82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16.5" customHeight="1" x14ac:dyDescent="0.45">
      <c r="A356" s="65">
        <v>39820</v>
      </c>
      <c r="B356" s="2" t="s">
        <v>548</v>
      </c>
      <c r="C356" s="3" t="s">
        <v>549</v>
      </c>
      <c r="D356" s="65">
        <v>39671</v>
      </c>
      <c r="E356" s="67">
        <v>58.61</v>
      </c>
      <c r="F356" s="67">
        <v>47.8</v>
      </c>
      <c r="G356" s="67">
        <v>1.1279999999999999</v>
      </c>
      <c r="H356" s="85">
        <f t="shared" si="14"/>
        <v>-0.16519365296024574</v>
      </c>
      <c r="I356" s="76">
        <f t="shared" si="15"/>
        <v>149</v>
      </c>
      <c r="J356" s="82"/>
      <c r="K356" s="82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ht="16.5" customHeight="1" x14ac:dyDescent="0.45">
      <c r="A357" s="65">
        <v>39820</v>
      </c>
      <c r="B357" s="2" t="s">
        <v>550</v>
      </c>
      <c r="C357" s="3" t="s">
        <v>551</v>
      </c>
      <c r="D357" s="65">
        <v>39671</v>
      </c>
      <c r="E357" s="67">
        <v>51.15</v>
      </c>
      <c r="F357" s="67">
        <v>46.68</v>
      </c>
      <c r="G357" s="67">
        <v>0.87</v>
      </c>
      <c r="H357" s="85">
        <f t="shared" si="14"/>
        <v>-7.0381231671554287E-2</v>
      </c>
      <c r="I357" s="76">
        <f t="shared" si="15"/>
        <v>149</v>
      </c>
      <c r="J357" s="82"/>
      <c r="K357" s="82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ht="16.5" customHeight="1" x14ac:dyDescent="0.45">
      <c r="A358" s="65">
        <v>39783</v>
      </c>
      <c r="B358" s="2" t="s">
        <v>552</v>
      </c>
      <c r="C358" s="3" t="s">
        <v>553</v>
      </c>
      <c r="D358" s="65">
        <v>39407</v>
      </c>
      <c r="E358" s="67">
        <v>27.76</v>
      </c>
      <c r="F358" s="67">
        <v>7.64</v>
      </c>
      <c r="G358" s="67">
        <v>3.89</v>
      </c>
      <c r="H358" s="85">
        <f t="shared" si="14"/>
        <v>-0.58465417867435165</v>
      </c>
      <c r="I358" s="76">
        <f t="shared" si="15"/>
        <v>376</v>
      </c>
      <c r="J358" s="82"/>
      <c r="K358" s="82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ht="16.5" customHeight="1" x14ac:dyDescent="0.45">
      <c r="A359" s="65">
        <v>39695</v>
      </c>
      <c r="B359" s="2" t="s">
        <v>113</v>
      </c>
      <c r="C359" s="3" t="s">
        <v>554</v>
      </c>
      <c r="D359" s="65">
        <v>38960</v>
      </c>
      <c r="E359" s="67">
        <v>16</v>
      </c>
      <c r="F359" s="67">
        <v>11.15</v>
      </c>
      <c r="G359" s="67">
        <v>3.1</v>
      </c>
      <c r="H359" s="85">
        <f t="shared" si="14"/>
        <v>-0.109375</v>
      </c>
      <c r="I359" s="76">
        <f t="shared" si="15"/>
        <v>735</v>
      </c>
      <c r="J359" s="82"/>
      <c r="K359" s="82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ht="16.5" customHeight="1" x14ac:dyDescent="0.45">
      <c r="A360" s="65">
        <v>39695</v>
      </c>
      <c r="B360" s="2" t="s">
        <v>427</v>
      </c>
      <c r="C360" s="3" t="s">
        <v>555</v>
      </c>
      <c r="D360" s="65">
        <v>39360</v>
      </c>
      <c r="E360" s="67">
        <v>59.82</v>
      </c>
      <c r="F360" s="67">
        <v>55.84</v>
      </c>
      <c r="G360" s="67">
        <v>0.86299999999999999</v>
      </c>
      <c r="H360" s="85">
        <f t="shared" si="14"/>
        <v>-5.2106318956870568E-2</v>
      </c>
      <c r="I360" s="76">
        <f t="shared" si="15"/>
        <v>335</v>
      </c>
      <c r="J360" s="82"/>
      <c r="K360" s="82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16.5" customHeight="1" x14ac:dyDescent="0.45">
      <c r="A361" s="65">
        <v>39659</v>
      </c>
      <c r="B361" s="2" t="s">
        <v>556</v>
      </c>
      <c r="C361" s="3" t="s">
        <v>557</v>
      </c>
      <c r="D361" s="65">
        <v>39637</v>
      </c>
      <c r="E361" s="67">
        <v>76.650000000000006</v>
      </c>
      <c r="F361" s="67">
        <v>89</v>
      </c>
      <c r="G361" s="67">
        <v>0</v>
      </c>
      <c r="H361" s="85">
        <f t="shared" si="14"/>
        <v>0.16112198303979117</v>
      </c>
      <c r="I361" s="76">
        <f t="shared" si="15"/>
        <v>22</v>
      </c>
      <c r="J361" s="82"/>
      <c r="K361" s="82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ht="16.5" customHeight="1" x14ac:dyDescent="0.45">
      <c r="A362" s="65">
        <v>39604</v>
      </c>
      <c r="B362" s="2" t="s">
        <v>558</v>
      </c>
      <c r="C362" s="3" t="s">
        <v>559</v>
      </c>
      <c r="D362" s="65">
        <v>39252</v>
      </c>
      <c r="E362" s="67">
        <v>15.01</v>
      </c>
      <c r="F362" s="67">
        <v>10.199999999999999</v>
      </c>
      <c r="G362" s="67">
        <v>1.1499999999999999</v>
      </c>
      <c r="H362" s="85">
        <f t="shared" si="14"/>
        <v>-0.24383744170552965</v>
      </c>
      <c r="I362" s="76">
        <f t="shared" si="15"/>
        <v>352</v>
      </c>
      <c r="J362" s="82"/>
      <c r="K362" s="82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ht="16.5" customHeight="1" x14ac:dyDescent="0.45">
      <c r="A363" s="65">
        <v>39584</v>
      </c>
      <c r="B363" s="2" t="s">
        <v>560</v>
      </c>
      <c r="C363" s="3" t="s">
        <v>561</v>
      </c>
      <c r="D363" s="65">
        <v>39420</v>
      </c>
      <c r="E363" s="67">
        <v>27</v>
      </c>
      <c r="F363" s="67">
        <v>35.69</v>
      </c>
      <c r="G363" s="67">
        <v>0.5</v>
      </c>
      <c r="H363" s="85">
        <f t="shared" si="14"/>
        <v>0.34037037037037027</v>
      </c>
      <c r="I363" s="76">
        <f t="shared" si="15"/>
        <v>164</v>
      </c>
      <c r="J363" s="82"/>
      <c r="K363" s="82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ht="16.5" customHeight="1" x14ac:dyDescent="0.45">
      <c r="A364" s="65">
        <v>39567</v>
      </c>
      <c r="B364" s="2" t="s">
        <v>562</v>
      </c>
      <c r="C364" s="3" t="s">
        <v>563</v>
      </c>
      <c r="D364" s="65">
        <v>39521</v>
      </c>
      <c r="E364" s="67">
        <v>7.62</v>
      </c>
      <c r="F364" s="67">
        <v>7.9196</v>
      </c>
      <c r="G364" s="67">
        <v>0.23499999999999999</v>
      </c>
      <c r="H364" s="85">
        <f t="shared" si="14"/>
        <v>7.0157480314960649E-2</v>
      </c>
      <c r="I364" s="76">
        <f t="shared" si="15"/>
        <v>46</v>
      </c>
      <c r="J364" s="82"/>
      <c r="K364" s="82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ht="16.5" customHeight="1" x14ac:dyDescent="0.45">
      <c r="A365" s="65">
        <v>39559</v>
      </c>
      <c r="B365" s="2" t="s">
        <v>56</v>
      </c>
      <c r="C365" s="3" t="s">
        <v>57</v>
      </c>
      <c r="D365" s="65">
        <v>39339</v>
      </c>
      <c r="E365" s="67">
        <v>18.989999999999998</v>
      </c>
      <c r="F365" s="67">
        <v>10</v>
      </c>
      <c r="G365" s="67">
        <v>0.46800000000000003</v>
      </c>
      <c r="H365" s="85">
        <f t="shared" si="14"/>
        <v>-0.44876250658241174</v>
      </c>
      <c r="I365" s="76">
        <f t="shared" si="15"/>
        <v>220</v>
      </c>
      <c r="J365" s="82"/>
      <c r="K365" s="82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ht="16.5" customHeight="1" x14ac:dyDescent="0.45">
      <c r="A366" s="65">
        <v>39510</v>
      </c>
      <c r="B366" s="2" t="s">
        <v>564</v>
      </c>
      <c r="C366" s="3" t="s">
        <v>565</v>
      </c>
      <c r="D366" s="65">
        <v>39139</v>
      </c>
      <c r="E366" s="67">
        <v>10.8</v>
      </c>
      <c r="F366" s="67">
        <v>2.36</v>
      </c>
      <c r="G366" s="67">
        <v>1.23</v>
      </c>
      <c r="H366" s="85">
        <f t="shared" si="14"/>
        <v>-0.66759259259259263</v>
      </c>
      <c r="I366" s="76">
        <f t="shared" si="15"/>
        <v>371</v>
      </c>
      <c r="J366" s="82"/>
      <c r="K366" s="82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ht="16.5" customHeight="1" x14ac:dyDescent="0.45">
      <c r="A367" s="65">
        <v>39510</v>
      </c>
      <c r="B367" s="2" t="s">
        <v>566</v>
      </c>
      <c r="C367" s="3" t="s">
        <v>567</v>
      </c>
      <c r="D367" s="65">
        <v>39205</v>
      </c>
      <c r="E367" s="67">
        <v>27.88</v>
      </c>
      <c r="F367" s="67">
        <v>8.93</v>
      </c>
      <c r="G367" s="67">
        <v>2.04</v>
      </c>
      <c r="H367" s="85">
        <f t="shared" si="14"/>
        <v>-0.60652797704447636</v>
      </c>
      <c r="I367" s="76">
        <f t="shared" si="15"/>
        <v>305</v>
      </c>
      <c r="J367" s="82"/>
      <c r="K367" s="82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ht="16.5" customHeight="1" x14ac:dyDescent="0.45">
      <c r="A368" s="65">
        <v>39510</v>
      </c>
      <c r="B368" s="2" t="s">
        <v>568</v>
      </c>
      <c r="C368" s="3" t="s">
        <v>569</v>
      </c>
      <c r="D368" s="65">
        <v>38993</v>
      </c>
      <c r="E368" s="67">
        <v>13.11</v>
      </c>
      <c r="F368" s="67">
        <v>3.11</v>
      </c>
      <c r="G368" s="67">
        <v>2.5</v>
      </c>
      <c r="H368" s="85">
        <f t="shared" si="14"/>
        <v>-0.57208237986270027</v>
      </c>
      <c r="I368" s="76">
        <f t="shared" si="15"/>
        <v>517</v>
      </c>
      <c r="J368" s="82"/>
      <c r="K368" s="82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ht="16.5" customHeight="1" x14ac:dyDescent="0.45">
      <c r="A369" s="65">
        <v>39510</v>
      </c>
      <c r="B369" s="2" t="s">
        <v>570</v>
      </c>
      <c r="C369" s="3" t="s">
        <v>571</v>
      </c>
      <c r="D369" s="65">
        <v>39266</v>
      </c>
      <c r="E369" s="67">
        <v>5.8</v>
      </c>
      <c r="F369" s="67">
        <v>4.95</v>
      </c>
      <c r="G369" s="67">
        <v>0.31</v>
      </c>
      <c r="H369" s="85">
        <f t="shared" si="14"/>
        <v>-9.3103448275862075E-2</v>
      </c>
      <c r="I369" s="76">
        <f t="shared" si="15"/>
        <v>244</v>
      </c>
      <c r="J369" s="82"/>
      <c r="K369" s="82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16.5" customHeight="1" x14ac:dyDescent="0.45">
      <c r="A370" s="65">
        <v>39433</v>
      </c>
      <c r="B370" s="2" t="s">
        <v>572</v>
      </c>
      <c r="C370" s="3" t="s">
        <v>573</v>
      </c>
      <c r="D370" s="65">
        <v>39113</v>
      </c>
      <c r="E370" s="67">
        <v>16.670000000000002</v>
      </c>
      <c r="F370" s="67">
        <v>14.1</v>
      </c>
      <c r="G370" s="67">
        <v>0.98199999999999998</v>
      </c>
      <c r="H370" s="85">
        <f t="shared" si="14"/>
        <v>-9.5260947810438062E-2</v>
      </c>
      <c r="I370" s="76">
        <f t="shared" si="15"/>
        <v>320</v>
      </c>
      <c r="J370" s="82"/>
      <c r="K370" s="82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16.5" customHeight="1" x14ac:dyDescent="0.45">
      <c r="A371" s="65">
        <v>39416</v>
      </c>
      <c r="B371" s="2" t="s">
        <v>574</v>
      </c>
      <c r="C371" s="3" t="s">
        <v>575</v>
      </c>
      <c r="D371" s="65">
        <v>39266</v>
      </c>
      <c r="E371" s="67">
        <v>9.0399999999999991</v>
      </c>
      <c r="F371" s="67">
        <v>7.12</v>
      </c>
      <c r="G371" s="67">
        <v>0.22</v>
      </c>
      <c r="H371" s="85">
        <f t="shared" si="14"/>
        <v>-0.18805309734513267</v>
      </c>
      <c r="I371" s="76">
        <f t="shared" si="15"/>
        <v>150</v>
      </c>
      <c r="J371" s="82"/>
      <c r="K371" s="82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ht="16.5" customHeight="1" x14ac:dyDescent="0.45">
      <c r="A372" s="65">
        <v>39416</v>
      </c>
      <c r="B372" s="2" t="s">
        <v>576</v>
      </c>
      <c r="C372" s="3" t="s">
        <v>577</v>
      </c>
      <c r="D372" s="65">
        <v>38987</v>
      </c>
      <c r="E372" s="67">
        <v>37.450000000000003</v>
      </c>
      <c r="F372" s="67">
        <v>26.58</v>
      </c>
      <c r="G372" s="67">
        <v>4.28</v>
      </c>
      <c r="H372" s="85">
        <f t="shared" si="14"/>
        <v>-0.17596795727636858</v>
      </c>
      <c r="I372" s="76">
        <f t="shared" si="15"/>
        <v>429</v>
      </c>
      <c r="J372" s="82"/>
      <c r="K372" s="82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ht="16.5" customHeight="1" x14ac:dyDescent="0.45">
      <c r="A373" s="65">
        <v>39405</v>
      </c>
      <c r="B373" s="2" t="s">
        <v>578</v>
      </c>
      <c r="C373" s="3" t="s">
        <v>579</v>
      </c>
      <c r="D373" s="65">
        <v>39265</v>
      </c>
      <c r="E373" s="67">
        <v>16.93</v>
      </c>
      <c r="F373" s="67">
        <v>21.5</v>
      </c>
      <c r="G373" s="67">
        <v>0.5</v>
      </c>
      <c r="H373" s="85">
        <f t="shared" si="14"/>
        <v>0.29946839929119906</v>
      </c>
      <c r="I373" s="76">
        <f t="shared" si="15"/>
        <v>140</v>
      </c>
      <c r="J373" s="82"/>
      <c r="K373" s="82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16.5" customHeight="1" x14ac:dyDescent="0.45">
      <c r="A374" s="65">
        <v>39402</v>
      </c>
      <c r="B374" s="2" t="s">
        <v>580</v>
      </c>
      <c r="C374" s="3" t="s">
        <v>581</v>
      </c>
      <c r="D374" s="65">
        <v>38838</v>
      </c>
      <c r="E374" s="67">
        <v>31.14</v>
      </c>
      <c r="F374" s="67">
        <v>23.62</v>
      </c>
      <c r="G374" s="67">
        <v>6.18</v>
      </c>
      <c r="H374" s="85">
        <f t="shared" si="14"/>
        <v>-4.3031470777135511E-2</v>
      </c>
      <c r="I374" s="76">
        <f t="shared" si="15"/>
        <v>564</v>
      </c>
      <c r="J374" s="82"/>
      <c r="K374" s="82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ht="16.5" customHeight="1" x14ac:dyDescent="0.45">
      <c r="A375" s="65">
        <v>39395</v>
      </c>
      <c r="B375" s="2" t="s">
        <v>582</v>
      </c>
      <c r="C375" s="3" t="s">
        <v>583</v>
      </c>
      <c r="D375" s="65">
        <v>39237</v>
      </c>
      <c r="E375" s="67">
        <v>39.75</v>
      </c>
      <c r="F375" s="67">
        <v>34.700000000000003</v>
      </c>
      <c r="G375" s="67">
        <v>1.17</v>
      </c>
      <c r="H375" s="85">
        <f t="shared" si="14"/>
        <v>-9.7610062893081648E-2</v>
      </c>
      <c r="I375" s="76">
        <f t="shared" si="15"/>
        <v>158</v>
      </c>
      <c r="J375" s="82"/>
      <c r="K375" s="82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16.5" customHeight="1" x14ac:dyDescent="0.45">
      <c r="A376" s="65">
        <v>39393</v>
      </c>
      <c r="B376" s="2" t="s">
        <v>20</v>
      </c>
      <c r="C376" s="3" t="s">
        <v>21</v>
      </c>
      <c r="D376" s="65">
        <v>38898</v>
      </c>
      <c r="E376" s="67">
        <v>11.04</v>
      </c>
      <c r="F376" s="67">
        <v>11.94</v>
      </c>
      <c r="G376" s="67">
        <v>1.34</v>
      </c>
      <c r="H376" s="85">
        <f t="shared" si="14"/>
        <v>0.20289855072463772</v>
      </c>
      <c r="I376" s="76">
        <f t="shared" si="15"/>
        <v>495</v>
      </c>
      <c r="J376" s="82"/>
      <c r="K376" s="82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16.5" customHeight="1" x14ac:dyDescent="0.45">
      <c r="A377" s="65">
        <v>39393</v>
      </c>
      <c r="B377" s="2" t="s">
        <v>584</v>
      </c>
      <c r="C377" s="3" t="s">
        <v>585</v>
      </c>
      <c r="D377" s="65">
        <v>38960</v>
      </c>
      <c r="E377" s="67">
        <v>17.7</v>
      </c>
      <c r="F377" s="67">
        <v>17.010000000000002</v>
      </c>
      <c r="G377" s="67">
        <v>1.6</v>
      </c>
      <c r="H377" s="85">
        <f t="shared" si="14"/>
        <v>5.1412429378531285E-2</v>
      </c>
      <c r="I377" s="76">
        <f t="shared" si="15"/>
        <v>433</v>
      </c>
      <c r="J377" s="82"/>
      <c r="K377" s="82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ht="16.5" customHeight="1" x14ac:dyDescent="0.45">
      <c r="A378" s="65">
        <v>39393</v>
      </c>
      <c r="B378" s="2" t="s">
        <v>586</v>
      </c>
      <c r="C378" s="3" t="s">
        <v>587</v>
      </c>
      <c r="D378" s="65">
        <v>38898</v>
      </c>
      <c r="E378" s="67">
        <v>16.21</v>
      </c>
      <c r="F378" s="67">
        <v>19.02</v>
      </c>
      <c r="G378" s="67">
        <v>2.58</v>
      </c>
      <c r="H378" s="85">
        <f t="shared" si="14"/>
        <v>0.3325107958050586</v>
      </c>
      <c r="I378" s="76">
        <f t="shared" si="15"/>
        <v>495</v>
      </c>
      <c r="J378" s="82"/>
      <c r="K378" s="82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16.5" customHeight="1" x14ac:dyDescent="0.45">
      <c r="A379" s="65">
        <v>39372</v>
      </c>
      <c r="B379" s="2" t="s">
        <v>588</v>
      </c>
      <c r="C379" s="3" t="s">
        <v>589</v>
      </c>
      <c r="D379" s="65">
        <v>38838</v>
      </c>
      <c r="E379" s="67">
        <v>28.3</v>
      </c>
      <c r="F379" s="67">
        <v>9.9499999999999993</v>
      </c>
      <c r="G379" s="67">
        <v>4.08</v>
      </c>
      <c r="H379" s="85">
        <f t="shared" si="14"/>
        <v>-0.50424028268551235</v>
      </c>
      <c r="I379" s="76">
        <f t="shared" si="15"/>
        <v>534</v>
      </c>
      <c r="J379" s="82"/>
      <c r="K379" s="82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ht="16.5" customHeight="1" x14ac:dyDescent="0.45">
      <c r="A380" s="65">
        <v>39339</v>
      </c>
      <c r="B380" s="2" t="s">
        <v>590</v>
      </c>
      <c r="C380" s="3" t="s">
        <v>591</v>
      </c>
      <c r="D380" s="65">
        <v>39251</v>
      </c>
      <c r="E380" s="67">
        <v>29.81</v>
      </c>
      <c r="F380" s="67">
        <v>9.1199999999999992</v>
      </c>
      <c r="G380" s="67">
        <v>0</v>
      </c>
      <c r="H380" s="85">
        <f t="shared" si="14"/>
        <v>-0.69406239516940615</v>
      </c>
      <c r="I380" s="76">
        <f t="shared" si="15"/>
        <v>88</v>
      </c>
      <c r="J380" s="82"/>
      <c r="K380" s="82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16.5" customHeight="1" x14ac:dyDescent="0.45">
      <c r="A381" s="65">
        <v>39281</v>
      </c>
      <c r="B381" s="2" t="s">
        <v>552</v>
      </c>
      <c r="C381" s="3" t="s">
        <v>592</v>
      </c>
      <c r="D381" s="65">
        <v>39085</v>
      </c>
      <c r="E381" s="67">
        <v>15.81</v>
      </c>
      <c r="F381" s="67">
        <v>28.11</v>
      </c>
      <c r="G381" s="67">
        <v>0.96</v>
      </c>
      <c r="H381" s="85">
        <f t="shared" si="14"/>
        <v>0.83870967741935476</v>
      </c>
      <c r="I381" s="76">
        <f t="shared" si="15"/>
        <v>196</v>
      </c>
      <c r="J381" s="82"/>
      <c r="K381" s="82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16.5" customHeight="1" x14ac:dyDescent="0.45">
      <c r="A382" s="65">
        <v>39281</v>
      </c>
      <c r="B382" s="2" t="s">
        <v>560</v>
      </c>
      <c r="C382" s="3" t="s">
        <v>561</v>
      </c>
      <c r="D382" s="65">
        <v>38720</v>
      </c>
      <c r="E382" s="67">
        <v>15.61</v>
      </c>
      <c r="F382" s="67">
        <v>25.31</v>
      </c>
      <c r="G382" s="67">
        <v>3.09</v>
      </c>
      <c r="H382" s="85">
        <f t="shared" si="14"/>
        <v>0.81934657270980138</v>
      </c>
      <c r="I382" s="76">
        <f t="shared" si="15"/>
        <v>561</v>
      </c>
      <c r="J382" s="82"/>
      <c r="K382" s="82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16.5" customHeight="1" x14ac:dyDescent="0.45">
      <c r="A383" s="65">
        <v>39269</v>
      </c>
      <c r="B383" s="2" t="s">
        <v>593</v>
      </c>
      <c r="C383" s="3" t="s">
        <v>594</v>
      </c>
      <c r="D383" s="65">
        <v>38720</v>
      </c>
      <c r="E383" s="67">
        <v>17.8</v>
      </c>
      <c r="F383" s="67">
        <v>17.760000000000002</v>
      </c>
      <c r="G383" s="67">
        <v>2.34</v>
      </c>
      <c r="H383" s="85">
        <f t="shared" si="14"/>
        <v>0.12921348314606745</v>
      </c>
      <c r="I383" s="76">
        <f t="shared" si="15"/>
        <v>549</v>
      </c>
      <c r="J383" s="82"/>
      <c r="K383" s="82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ht="16.5" customHeight="1" x14ac:dyDescent="0.45">
      <c r="A384" s="65">
        <v>39220</v>
      </c>
      <c r="B384" s="2" t="s">
        <v>595</v>
      </c>
      <c r="C384" s="3" t="s">
        <v>596</v>
      </c>
      <c r="D384" s="65">
        <v>38932</v>
      </c>
      <c r="E384" s="67">
        <v>35.28</v>
      </c>
      <c r="F384" s="67">
        <v>26.27</v>
      </c>
      <c r="G384" s="67">
        <v>2.2200000000000002</v>
      </c>
      <c r="H384" s="85">
        <f t="shared" si="14"/>
        <v>-0.19246031746031753</v>
      </c>
      <c r="I384" s="76">
        <f t="shared" si="15"/>
        <v>288</v>
      </c>
      <c r="J384" s="82"/>
      <c r="K384" s="82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16.5" customHeight="1" x14ac:dyDescent="0.45">
      <c r="A385" s="65">
        <v>39206</v>
      </c>
      <c r="B385" s="2" t="s">
        <v>597</v>
      </c>
      <c r="C385" s="3" t="s">
        <v>598</v>
      </c>
      <c r="D385" s="65">
        <v>38870</v>
      </c>
      <c r="E385" s="67">
        <v>10.34</v>
      </c>
      <c r="F385" s="67">
        <v>12.33</v>
      </c>
      <c r="G385" s="67">
        <v>0.8</v>
      </c>
      <c r="H385" s="85">
        <f t="shared" si="14"/>
        <v>0.26982591876208906</v>
      </c>
      <c r="I385" s="76">
        <f t="shared" si="15"/>
        <v>336</v>
      </c>
      <c r="J385" s="82"/>
      <c r="K385" s="82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ht="16.5" customHeight="1" x14ac:dyDescent="0.45">
      <c r="A386" s="65">
        <v>39206</v>
      </c>
      <c r="B386" s="2" t="s">
        <v>599</v>
      </c>
      <c r="C386" s="3" t="s">
        <v>600</v>
      </c>
      <c r="D386" s="65">
        <v>38960</v>
      </c>
      <c r="E386" s="67">
        <v>10.4</v>
      </c>
      <c r="F386" s="67">
        <v>10.01</v>
      </c>
      <c r="G386" s="67">
        <v>0.68</v>
      </c>
      <c r="H386" s="85">
        <f t="shared" si="14"/>
        <v>2.7884615384615303E-2</v>
      </c>
      <c r="I386" s="76">
        <f t="shared" si="15"/>
        <v>246</v>
      </c>
      <c r="J386" s="82"/>
      <c r="K386" s="82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16.5" customHeight="1" x14ac:dyDescent="0.45">
      <c r="A387" s="65">
        <v>39206</v>
      </c>
      <c r="B387" s="2" t="s">
        <v>601</v>
      </c>
      <c r="C387" s="3" t="s">
        <v>602</v>
      </c>
      <c r="D387" s="65">
        <v>38870</v>
      </c>
      <c r="E387" s="67">
        <v>8.1</v>
      </c>
      <c r="F387" s="67">
        <v>9.77</v>
      </c>
      <c r="G387" s="67">
        <v>0.75</v>
      </c>
      <c r="H387" s="85">
        <f t="shared" si="14"/>
        <v>0.29876543209876544</v>
      </c>
      <c r="I387" s="76">
        <f t="shared" si="15"/>
        <v>336</v>
      </c>
      <c r="J387" s="82"/>
      <c r="K387" s="82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16.5" customHeight="1" x14ac:dyDescent="0.45">
      <c r="A388" s="65">
        <v>39205</v>
      </c>
      <c r="B388" s="2" t="s">
        <v>603</v>
      </c>
      <c r="C388" s="3" t="s">
        <v>604</v>
      </c>
      <c r="D388" s="65">
        <v>38720</v>
      </c>
      <c r="E388" s="67">
        <v>36.03</v>
      </c>
      <c r="F388" s="67">
        <v>46.56</v>
      </c>
      <c r="G388" s="67">
        <v>4.22</v>
      </c>
      <c r="H388" s="85">
        <f t="shared" si="14"/>
        <v>0.40938107132944768</v>
      </c>
      <c r="I388" s="76">
        <f t="shared" si="15"/>
        <v>485</v>
      </c>
      <c r="J388" s="82"/>
      <c r="K388" s="82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16.5" customHeight="1" x14ac:dyDescent="0.45">
      <c r="A389" s="65">
        <v>39178</v>
      </c>
      <c r="B389" s="2" t="s">
        <v>605</v>
      </c>
      <c r="C389" s="3" t="s">
        <v>606</v>
      </c>
      <c r="D389" s="65">
        <v>39269</v>
      </c>
      <c r="E389" s="67">
        <v>22.5</v>
      </c>
      <c r="F389" s="67">
        <v>3.83</v>
      </c>
      <c r="G389" s="67">
        <v>3.5</v>
      </c>
      <c r="H389" s="85">
        <f t="shared" si="14"/>
        <v>-0.67422222222222217</v>
      </c>
      <c r="I389" s="76">
        <f t="shared" si="15"/>
        <v>-91</v>
      </c>
      <c r="J389" s="82"/>
      <c r="K389" s="82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ht="16.5" customHeight="1" x14ac:dyDescent="0.45">
      <c r="A390" s="65">
        <v>39178</v>
      </c>
      <c r="B390" s="2" t="s">
        <v>607</v>
      </c>
      <c r="C390" s="3" t="s">
        <v>608</v>
      </c>
      <c r="D390" s="65">
        <v>38870</v>
      </c>
      <c r="E390" s="67">
        <v>8.7200000000000006</v>
      </c>
      <c r="F390" s="67">
        <v>7.95</v>
      </c>
      <c r="G390" s="67">
        <v>0.88</v>
      </c>
      <c r="H390" s="85">
        <f t="shared" si="14"/>
        <v>1.2614678899082502E-2</v>
      </c>
      <c r="I390" s="76">
        <f t="shared" si="15"/>
        <v>308</v>
      </c>
      <c r="J390" s="82"/>
      <c r="K390" s="82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16.5" customHeight="1" x14ac:dyDescent="0.45">
      <c r="A391" s="65">
        <v>39178</v>
      </c>
      <c r="B391" s="2" t="s">
        <v>609</v>
      </c>
      <c r="C391" s="3" t="s">
        <v>610</v>
      </c>
      <c r="D391" s="65">
        <v>39020</v>
      </c>
      <c r="E391" s="67">
        <v>8.5</v>
      </c>
      <c r="F391" s="67">
        <v>8.65</v>
      </c>
      <c r="G391" s="67">
        <v>0.4</v>
      </c>
      <c r="H391" s="85">
        <f t="shared" si="14"/>
        <v>6.4705882352941266E-2</v>
      </c>
      <c r="I391" s="76">
        <f t="shared" si="15"/>
        <v>158</v>
      </c>
      <c r="J391" s="82"/>
      <c r="K391" s="82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16.5" customHeight="1" x14ac:dyDescent="0.45">
      <c r="A392" s="65">
        <v>39115</v>
      </c>
      <c r="B392" s="2" t="s">
        <v>401</v>
      </c>
      <c r="C392" s="3" t="s">
        <v>402</v>
      </c>
      <c r="D392" s="65">
        <v>38720</v>
      </c>
      <c r="E392" s="67">
        <v>16.89</v>
      </c>
      <c r="F392" s="67">
        <v>26.08</v>
      </c>
      <c r="G392" s="67">
        <v>1.76</v>
      </c>
      <c r="H392" s="85">
        <f t="shared" si="14"/>
        <v>0.64831261101243332</v>
      </c>
      <c r="I392" s="76">
        <f t="shared" si="15"/>
        <v>395</v>
      </c>
      <c r="J392" s="82"/>
      <c r="K392" s="82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16.5" customHeight="1" x14ac:dyDescent="0.45">
      <c r="A393" s="65">
        <v>39115</v>
      </c>
      <c r="B393" s="2" t="s">
        <v>611</v>
      </c>
      <c r="C393" s="3" t="s">
        <v>612</v>
      </c>
      <c r="D393" s="65">
        <v>38810</v>
      </c>
      <c r="E393" s="67">
        <v>20.76</v>
      </c>
      <c r="F393" s="67">
        <v>12.39</v>
      </c>
      <c r="G393" s="67">
        <v>1.85</v>
      </c>
      <c r="H393" s="85">
        <f t="shared" si="14"/>
        <v>-0.31406551059730253</v>
      </c>
      <c r="I393" s="76">
        <f t="shared" si="15"/>
        <v>305</v>
      </c>
      <c r="J393" s="82"/>
      <c r="K393" s="82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ht="16.5" customHeight="1" x14ac:dyDescent="0.45">
      <c r="A394" s="65">
        <v>39087</v>
      </c>
      <c r="B394" s="2" t="s">
        <v>613</v>
      </c>
      <c r="C394" s="3" t="s">
        <v>614</v>
      </c>
      <c r="D394" s="65">
        <v>38932</v>
      </c>
      <c r="E394" s="67">
        <v>22.66</v>
      </c>
      <c r="F394" s="67">
        <v>21.27</v>
      </c>
      <c r="G394" s="67">
        <v>1</v>
      </c>
      <c r="H394" s="85">
        <f t="shared" si="14"/>
        <v>-1.7210944395410439E-2</v>
      </c>
      <c r="I394" s="76">
        <f t="shared" si="15"/>
        <v>155</v>
      </c>
      <c r="J394" s="82"/>
      <c r="K394" s="82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16.5" customHeight="1" x14ac:dyDescent="0.45">
      <c r="A395" s="65">
        <v>38987</v>
      </c>
      <c r="B395" s="2" t="s">
        <v>615</v>
      </c>
      <c r="C395" s="3" t="s">
        <v>616</v>
      </c>
      <c r="D395" s="65">
        <v>38720</v>
      </c>
      <c r="E395" s="67">
        <v>30.95</v>
      </c>
      <c r="F395" s="67">
        <v>24.94</v>
      </c>
      <c r="G395" s="67">
        <v>2.4300000000000002</v>
      </c>
      <c r="H395" s="85">
        <f t="shared" si="14"/>
        <v>-0.11567043618739897</v>
      </c>
      <c r="I395" s="76">
        <f t="shared" si="15"/>
        <v>267</v>
      </c>
      <c r="J395" s="82"/>
      <c r="K395" s="82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16.5" customHeight="1" x14ac:dyDescent="0.45">
      <c r="A396" s="65">
        <v>38987</v>
      </c>
      <c r="B396" s="2" t="s">
        <v>617</v>
      </c>
      <c r="C396" s="3" t="s">
        <v>618</v>
      </c>
      <c r="D396" s="65">
        <v>38838</v>
      </c>
      <c r="E396" s="67">
        <v>49.92</v>
      </c>
      <c r="F396" s="67">
        <v>39.520000000000003</v>
      </c>
      <c r="G396" s="67">
        <v>1.8</v>
      </c>
      <c r="H396" s="85">
        <f t="shared" si="14"/>
        <v>-0.17227564102564105</v>
      </c>
      <c r="I396" s="76">
        <f t="shared" si="15"/>
        <v>149</v>
      </c>
      <c r="J396" s="82"/>
      <c r="K396" s="82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16.5" customHeight="1" x14ac:dyDescent="0.45">
      <c r="A397" s="65">
        <v>38987</v>
      </c>
      <c r="B397" s="2" t="s">
        <v>619</v>
      </c>
      <c r="C397" s="3" t="s">
        <v>620</v>
      </c>
      <c r="D397" s="65">
        <v>38744</v>
      </c>
      <c r="E397" s="67">
        <v>20.58</v>
      </c>
      <c r="F397" s="67">
        <v>12.35</v>
      </c>
      <c r="G397" s="67">
        <v>1.52</v>
      </c>
      <c r="H397" s="85">
        <f t="shared" si="14"/>
        <v>-0.32604470359572396</v>
      </c>
      <c r="I397" s="76">
        <f t="shared" si="15"/>
        <v>243</v>
      </c>
      <c r="J397" s="82"/>
      <c r="K397" s="82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16.5" customHeight="1" x14ac:dyDescent="0.45">
      <c r="A398" s="65">
        <v>38960</v>
      </c>
      <c r="B398" s="2" t="s">
        <v>621</v>
      </c>
      <c r="C398" s="3" t="s">
        <v>622</v>
      </c>
      <c r="D398" s="65">
        <v>38720</v>
      </c>
      <c r="E398" s="67">
        <v>19.91</v>
      </c>
      <c r="F398" s="67">
        <v>20.34</v>
      </c>
      <c r="G398" s="67">
        <v>0.9</v>
      </c>
      <c r="H398" s="85">
        <f t="shared" si="14"/>
        <v>6.6800602712204837E-2</v>
      </c>
      <c r="I398" s="76">
        <f t="shared" si="15"/>
        <v>240</v>
      </c>
      <c r="J398" s="82"/>
      <c r="K398" s="82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16.5" customHeight="1" x14ac:dyDescent="0.6">
      <c r="A399" s="58"/>
      <c r="B399" s="2"/>
      <c r="C399" s="5"/>
      <c r="D399" s="59"/>
      <c r="E399" s="60"/>
      <c r="F399" s="60"/>
      <c r="G399" s="60"/>
      <c r="H399" s="62"/>
      <c r="I399" s="5"/>
      <c r="J399" s="57"/>
      <c r="K399" s="67"/>
      <c r="L399" s="67"/>
      <c r="M399" s="67"/>
      <c r="N399" s="6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</row>
    <row r="400" spans="1:30" ht="15.75" customHeight="1" x14ac:dyDescent="0.5">
      <c r="A400" s="4"/>
      <c r="B400" s="2"/>
      <c r="C400" s="92" t="s">
        <v>623</v>
      </c>
      <c r="D400" s="4"/>
      <c r="E400" s="5"/>
      <c r="F400" s="5"/>
      <c r="G400" s="5"/>
      <c r="H400" s="94">
        <f>AVERAGE(H73:H399)</f>
        <v>9.3701792475507181E-2</v>
      </c>
      <c r="I400" s="5"/>
      <c r="J400" s="5"/>
      <c r="K400" s="5"/>
      <c r="L400" s="5"/>
      <c r="M400" s="5"/>
      <c r="N400" s="67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15.75" customHeight="1" x14ac:dyDescent="0.45">
      <c r="A401" s="4"/>
      <c r="B401" s="2"/>
      <c r="C401" s="3"/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15.75" customHeight="1" x14ac:dyDescent="0.45">
      <c r="A402" s="4"/>
      <c r="B402" s="2"/>
      <c r="C402" s="3"/>
      <c r="D402" s="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ht="15.75" customHeight="1" x14ac:dyDescent="0.5">
      <c r="A403" s="4"/>
      <c r="B403" s="2"/>
      <c r="C403" s="92" t="s">
        <v>624</v>
      </c>
      <c r="D403" s="4"/>
      <c r="E403" s="5"/>
      <c r="F403" s="5"/>
      <c r="G403" s="5"/>
      <c r="H403" s="5"/>
      <c r="I403" s="95">
        <f>AVERAGE(I73:I399)</f>
        <v>368.15030674846628</v>
      </c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15.75" customHeight="1" x14ac:dyDescent="0.45">
      <c r="A404" s="4"/>
      <c r="B404" s="2"/>
      <c r="C404" s="3"/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ht="15.75" customHeight="1" x14ac:dyDescent="0.45">
      <c r="A405" s="4"/>
      <c r="B405" s="2"/>
      <c r="C405" s="3"/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15.75" customHeight="1" x14ac:dyDescent="0.45">
      <c r="A406" s="4"/>
      <c r="B406" s="2"/>
      <c r="C406" s="3"/>
      <c r="D406" s="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15.75" customHeight="1" x14ac:dyDescent="0.45">
      <c r="A407" s="4"/>
      <c r="B407" s="2"/>
      <c r="C407" s="3"/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15.75" customHeight="1" x14ac:dyDescent="0.45">
      <c r="A408" s="4"/>
      <c r="B408" s="2"/>
      <c r="C408" s="3"/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15.75" customHeight="1" x14ac:dyDescent="0.45">
      <c r="A409" s="4"/>
      <c r="B409" s="2"/>
      <c r="C409" s="3"/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15.75" customHeight="1" x14ac:dyDescent="0.45">
      <c r="A410" s="4"/>
      <c r="B410" s="2"/>
      <c r="C410" s="3"/>
      <c r="D410" s="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ht="15.75" customHeight="1" x14ac:dyDescent="0.45">
      <c r="A411" s="4"/>
      <c r="B411" s="2"/>
      <c r="C411" s="3"/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15.75" customHeight="1" x14ac:dyDescent="0.45">
      <c r="A412" s="4"/>
      <c r="B412" s="2"/>
      <c r="C412" s="3"/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15.75" customHeight="1" x14ac:dyDescent="0.45">
      <c r="A413" s="4"/>
      <c r="B413" s="2"/>
      <c r="C413" s="3"/>
      <c r="D413" s="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ht="15.75" customHeight="1" x14ac:dyDescent="0.45">
      <c r="A414" s="4"/>
      <c r="B414" s="2"/>
      <c r="C414" s="3"/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15.75" customHeight="1" x14ac:dyDescent="0.45">
      <c r="A415" s="4"/>
      <c r="B415" s="2"/>
      <c r="C415" s="3"/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15.75" customHeight="1" x14ac:dyDescent="0.45">
      <c r="A416" s="4"/>
      <c r="B416" s="2"/>
      <c r="C416" s="3"/>
      <c r="D416" s="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ht="15.75" customHeight="1" x14ac:dyDescent="0.45">
      <c r="A417" s="4"/>
      <c r="B417" s="2"/>
      <c r="C417" s="3"/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ht="15.75" customHeight="1" x14ac:dyDescent="0.45">
      <c r="A418" s="4"/>
      <c r="B418" s="2"/>
      <c r="C418" s="3"/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ht="15.75" customHeight="1" x14ac:dyDescent="0.45">
      <c r="A419" s="4"/>
      <c r="B419" s="2"/>
      <c r="C419" s="3"/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ht="15.75" customHeight="1" x14ac:dyDescent="0.45">
      <c r="A420" s="4"/>
      <c r="B420" s="2"/>
      <c r="C420" s="3"/>
      <c r="D420" s="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15.75" customHeight="1" x14ac:dyDescent="0.45">
      <c r="A421" s="4"/>
      <c r="B421" s="2"/>
      <c r="C421" s="3"/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ht="15.75" customHeight="1" x14ac:dyDescent="0.45">
      <c r="A422" s="4"/>
      <c r="B422" s="2"/>
      <c r="C422" s="3"/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ht="15.75" customHeight="1" x14ac:dyDescent="0.45">
      <c r="A423" s="4"/>
      <c r="B423" s="2"/>
      <c r="C423" s="3"/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ht="15.75" customHeight="1" x14ac:dyDescent="0.45">
      <c r="A424" s="4"/>
      <c r="B424" s="2"/>
      <c r="C424" s="3"/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15.75" customHeight="1" x14ac:dyDescent="0.45">
      <c r="A425" s="4"/>
      <c r="B425" s="2"/>
      <c r="C425" s="3"/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ht="15.75" customHeight="1" x14ac:dyDescent="0.45">
      <c r="A426" s="4"/>
      <c r="B426" s="2"/>
      <c r="C426" s="3"/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ht="15.75" customHeight="1" x14ac:dyDescent="0.45">
      <c r="A427" s="4"/>
      <c r="B427" s="2"/>
      <c r="C427" s="3"/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15.75" customHeight="1" x14ac:dyDescent="0.45">
      <c r="A428" s="4"/>
      <c r="B428" s="2"/>
      <c r="C428" s="3"/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15.75" customHeight="1" x14ac:dyDescent="0.45">
      <c r="A429" s="4"/>
      <c r="B429" s="2"/>
      <c r="C429" s="3"/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15.75" customHeight="1" x14ac:dyDescent="0.45">
      <c r="A430" s="4"/>
      <c r="B430" s="2"/>
      <c r="C430" s="3"/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15.75" customHeight="1" x14ac:dyDescent="0.45">
      <c r="A431" s="4"/>
      <c r="B431" s="2"/>
      <c r="C431" s="3"/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15.75" customHeight="1" x14ac:dyDescent="0.45">
      <c r="A432" s="4"/>
      <c r="B432" s="2"/>
      <c r="C432" s="3"/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ht="15.75" customHeight="1" x14ac:dyDescent="0.45">
      <c r="A433" s="4"/>
      <c r="B433" s="2"/>
      <c r="C433" s="3"/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ht="15.75" customHeight="1" x14ac:dyDescent="0.45">
      <c r="A434" s="4"/>
      <c r="B434" s="2"/>
      <c r="C434" s="3"/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15.75" customHeight="1" x14ac:dyDescent="0.45">
      <c r="A435" s="4"/>
      <c r="B435" s="2"/>
      <c r="C435" s="3"/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ht="15.75" customHeight="1" x14ac:dyDescent="0.45">
      <c r="A436" s="4"/>
      <c r="B436" s="2"/>
      <c r="C436" s="3"/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ht="15.75" customHeight="1" x14ac:dyDescent="0.45">
      <c r="A437" s="4"/>
      <c r="B437" s="2"/>
      <c r="C437" s="3"/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15.75" customHeight="1" x14ac:dyDescent="0.45">
      <c r="A438" s="4"/>
      <c r="B438" s="2"/>
      <c r="C438" s="3"/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ht="15.75" customHeight="1" x14ac:dyDescent="0.45">
      <c r="A439" s="4"/>
      <c r="B439" s="2"/>
      <c r="C439" s="3"/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ht="15.75" customHeight="1" x14ac:dyDescent="0.45">
      <c r="A440" s="4"/>
      <c r="B440" s="2"/>
      <c r="C440" s="3"/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ht="15.75" customHeight="1" x14ac:dyDescent="0.45">
      <c r="A441" s="4"/>
      <c r="B441" s="2"/>
      <c r="C441" s="3"/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ht="15.75" customHeight="1" x14ac:dyDescent="0.45">
      <c r="A442" s="4"/>
      <c r="B442" s="2"/>
      <c r="C442" s="3"/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ht="15.75" customHeight="1" x14ac:dyDescent="0.45">
      <c r="A443" s="4"/>
      <c r="B443" s="2"/>
      <c r="C443" s="3"/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ht="15.75" customHeight="1" x14ac:dyDescent="0.45">
      <c r="A444" s="4"/>
      <c r="B444" s="2"/>
      <c r="C444" s="3"/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ht="15.75" customHeight="1" x14ac:dyDescent="0.45">
      <c r="A445" s="4"/>
      <c r="B445" s="2"/>
      <c r="C445" s="3"/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ht="15.75" customHeight="1" x14ac:dyDescent="0.45">
      <c r="A446" s="4"/>
      <c r="B446" s="2"/>
      <c r="C446" s="3"/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ht="15.75" customHeight="1" x14ac:dyDescent="0.45">
      <c r="A447" s="4"/>
      <c r="B447" s="2"/>
      <c r="C447" s="3"/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ht="15.75" customHeight="1" x14ac:dyDescent="0.45">
      <c r="A448" s="4"/>
      <c r="B448" s="2"/>
      <c r="C448" s="3"/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ht="15.75" customHeight="1" x14ac:dyDescent="0.45">
      <c r="A449" s="4"/>
      <c r="B449" s="2"/>
      <c r="C449" s="3"/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ht="15.75" customHeight="1" x14ac:dyDescent="0.45">
      <c r="A450" s="4"/>
      <c r="B450" s="2"/>
      <c r="C450" s="3"/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ht="15.75" customHeight="1" x14ac:dyDescent="0.45">
      <c r="A451" s="4"/>
      <c r="B451" s="2"/>
      <c r="C451" s="3"/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15.75" customHeight="1" x14ac:dyDescent="0.45">
      <c r="A452" s="4"/>
      <c r="B452" s="2"/>
      <c r="C452" s="3"/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ht="15.75" customHeight="1" x14ac:dyDescent="0.45">
      <c r="A453" s="4"/>
      <c r="B453" s="2"/>
      <c r="C453" s="3"/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ht="15.75" customHeight="1" x14ac:dyDescent="0.45">
      <c r="A454" s="4"/>
      <c r="B454" s="2"/>
      <c r="C454" s="3"/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15.75" customHeight="1" x14ac:dyDescent="0.45">
      <c r="A455" s="4"/>
      <c r="B455" s="2"/>
      <c r="C455" s="3"/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15.75" customHeight="1" x14ac:dyDescent="0.45">
      <c r="A456" s="4"/>
      <c r="B456" s="2"/>
      <c r="C456" s="3"/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ht="15.75" customHeight="1" x14ac:dyDescent="0.45">
      <c r="A457" s="4"/>
      <c r="B457" s="2"/>
      <c r="C457" s="3"/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ht="15.75" customHeight="1" x14ac:dyDescent="0.45">
      <c r="A458" s="4"/>
      <c r="B458" s="2"/>
      <c r="C458" s="3"/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15.75" customHeight="1" x14ac:dyDescent="0.45">
      <c r="A459" s="4"/>
      <c r="B459" s="2"/>
      <c r="C459" s="3"/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ht="15.75" customHeight="1" x14ac:dyDescent="0.45">
      <c r="A460" s="4"/>
      <c r="B460" s="2"/>
      <c r="C460" s="3"/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ht="15.75" customHeight="1" x14ac:dyDescent="0.45">
      <c r="A461" s="4"/>
      <c r="B461" s="2"/>
      <c r="C461" s="3"/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15.75" customHeight="1" x14ac:dyDescent="0.45">
      <c r="A462" s="4"/>
      <c r="B462" s="2"/>
      <c r="C462" s="3"/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15.75" customHeight="1" x14ac:dyDescent="0.45">
      <c r="A463" s="4"/>
      <c r="B463" s="2"/>
      <c r="C463" s="3"/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ht="15.75" customHeight="1" x14ac:dyDescent="0.45">
      <c r="A464" s="4"/>
      <c r="B464" s="2"/>
      <c r="C464" s="3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15.75" customHeight="1" x14ac:dyDescent="0.45">
      <c r="A465" s="4"/>
      <c r="B465" s="2"/>
      <c r="C465" s="3"/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ht="15.75" customHeight="1" x14ac:dyDescent="0.45">
      <c r="A466" s="4"/>
      <c r="B466" s="2"/>
      <c r="C466" s="3"/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15.75" customHeight="1" x14ac:dyDescent="0.45">
      <c r="A467" s="4"/>
      <c r="B467" s="2"/>
      <c r="C467" s="3"/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15.75" customHeight="1" x14ac:dyDescent="0.45">
      <c r="A468" s="4"/>
      <c r="B468" s="2"/>
      <c r="C468" s="3"/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15.75" customHeight="1" x14ac:dyDescent="0.45">
      <c r="A469" s="4"/>
      <c r="B469" s="2"/>
      <c r="C469" s="3"/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ht="15.75" customHeight="1" x14ac:dyDescent="0.45">
      <c r="A470" s="4"/>
      <c r="B470" s="2"/>
      <c r="C470" s="3"/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ht="15.75" customHeight="1" x14ac:dyDescent="0.45">
      <c r="A471" s="4"/>
      <c r="B471" s="2"/>
      <c r="C471" s="3"/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ht="15.75" customHeight="1" x14ac:dyDescent="0.45">
      <c r="A472" s="4"/>
      <c r="B472" s="2"/>
      <c r="C472" s="3"/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15.75" customHeight="1" x14ac:dyDescent="0.45">
      <c r="A473" s="4"/>
      <c r="B473" s="2"/>
      <c r="C473" s="3"/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15.75" customHeight="1" x14ac:dyDescent="0.45">
      <c r="A474" s="4"/>
      <c r="B474" s="2"/>
      <c r="C474" s="3"/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15.75" customHeight="1" x14ac:dyDescent="0.45">
      <c r="A475" s="4"/>
      <c r="B475" s="2"/>
      <c r="C475" s="3"/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15.75" customHeight="1" x14ac:dyDescent="0.45">
      <c r="A476" s="4"/>
      <c r="B476" s="2"/>
      <c r="C476" s="3"/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15.75" customHeight="1" x14ac:dyDescent="0.45">
      <c r="A477" s="4"/>
      <c r="B477" s="2"/>
      <c r="C477" s="3"/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ht="15.75" customHeight="1" x14ac:dyDescent="0.45">
      <c r="A478" s="4"/>
      <c r="B478" s="2"/>
      <c r="C478" s="3"/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ht="15.75" customHeight="1" x14ac:dyDescent="0.45">
      <c r="A479" s="4"/>
      <c r="B479" s="2"/>
      <c r="C479" s="3"/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ht="15.75" customHeight="1" x14ac:dyDescent="0.45">
      <c r="A480" s="4"/>
      <c r="B480" s="2"/>
      <c r="C480" s="3"/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15.75" customHeight="1" x14ac:dyDescent="0.45">
      <c r="A481" s="4"/>
      <c r="B481" s="2"/>
      <c r="C481" s="3"/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15.75" customHeight="1" x14ac:dyDescent="0.45">
      <c r="A482" s="4"/>
      <c r="B482" s="2"/>
      <c r="C482" s="3"/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15.75" customHeight="1" x14ac:dyDescent="0.45">
      <c r="A483" s="4"/>
      <c r="B483" s="2"/>
      <c r="C483" s="3"/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15.75" customHeight="1" x14ac:dyDescent="0.45">
      <c r="A484" s="4"/>
      <c r="B484" s="2"/>
      <c r="C484" s="3"/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ht="15.75" customHeight="1" x14ac:dyDescent="0.45">
      <c r="A485" s="4"/>
      <c r="B485" s="2"/>
      <c r="C485" s="3"/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ht="15.75" customHeight="1" x14ac:dyDescent="0.45">
      <c r="A486" s="4"/>
      <c r="B486" s="2"/>
      <c r="C486" s="3"/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15.75" customHeight="1" x14ac:dyDescent="0.45">
      <c r="A487" s="4"/>
      <c r="B487" s="2"/>
      <c r="C487" s="3"/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ht="15.75" customHeight="1" x14ac:dyDescent="0.45">
      <c r="A488" s="4"/>
      <c r="B488" s="2"/>
      <c r="C488" s="3"/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ht="15.75" customHeight="1" x14ac:dyDescent="0.45">
      <c r="A489" s="4"/>
      <c r="B489" s="2"/>
      <c r="C489" s="3"/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ht="15.75" customHeight="1" x14ac:dyDescent="0.45">
      <c r="A490" s="4"/>
      <c r="B490" s="2"/>
      <c r="C490" s="3"/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ht="15.75" customHeight="1" x14ac:dyDescent="0.45">
      <c r="A491" s="4"/>
      <c r="B491" s="2"/>
      <c r="C491" s="3"/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ht="15.75" customHeight="1" x14ac:dyDescent="0.45">
      <c r="A492" s="4"/>
      <c r="B492" s="2"/>
      <c r="C492" s="3"/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15.75" customHeight="1" x14ac:dyDescent="0.45">
      <c r="A493" s="4"/>
      <c r="B493" s="2"/>
      <c r="C493" s="3"/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ht="15.75" customHeight="1" x14ac:dyDescent="0.45">
      <c r="A494" s="4"/>
      <c r="B494" s="2"/>
      <c r="C494" s="3"/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15.75" customHeight="1" x14ac:dyDescent="0.45">
      <c r="A495" s="4"/>
      <c r="B495" s="2"/>
      <c r="C495" s="3"/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15.75" customHeight="1" x14ac:dyDescent="0.45">
      <c r="A496" s="4"/>
      <c r="B496" s="2"/>
      <c r="C496" s="3"/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ht="15.75" customHeight="1" x14ac:dyDescent="0.45">
      <c r="A497" s="4"/>
      <c r="B497" s="2"/>
      <c r="C497" s="3"/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ht="15.75" customHeight="1" x14ac:dyDescent="0.45">
      <c r="A498" s="4"/>
      <c r="B498" s="2"/>
      <c r="C498" s="3"/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ht="15.75" customHeight="1" x14ac:dyDescent="0.45">
      <c r="A499" s="4"/>
      <c r="B499" s="2"/>
      <c r="C499" s="3"/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ht="15.75" customHeight="1" x14ac:dyDescent="0.45">
      <c r="A500" s="4"/>
      <c r="B500" s="2"/>
      <c r="C500" s="3"/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ht="15.75" customHeight="1" x14ac:dyDescent="0.45">
      <c r="A501" s="4"/>
      <c r="B501" s="2"/>
      <c r="C501" s="3"/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ht="15.75" customHeight="1" x14ac:dyDescent="0.45">
      <c r="A502" s="4"/>
      <c r="B502" s="2"/>
      <c r="C502" s="3"/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ht="15.75" customHeight="1" x14ac:dyDescent="0.45">
      <c r="A503" s="4"/>
      <c r="B503" s="2"/>
      <c r="C503" s="3"/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ht="15.75" customHeight="1" x14ac:dyDescent="0.45">
      <c r="A504" s="4"/>
      <c r="B504" s="2"/>
      <c r="C504" s="3"/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ht="15.75" customHeight="1" x14ac:dyDescent="0.45">
      <c r="A505" s="4"/>
      <c r="B505" s="2"/>
      <c r="C505" s="3"/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15.75" customHeight="1" x14ac:dyDescent="0.45">
      <c r="A506" s="4"/>
      <c r="B506" s="2"/>
      <c r="C506" s="3"/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ht="15.75" customHeight="1" x14ac:dyDescent="0.45">
      <c r="A507" s="4"/>
      <c r="B507" s="2"/>
      <c r="C507" s="3"/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15.75" customHeight="1" x14ac:dyDescent="0.45">
      <c r="A508" s="4"/>
      <c r="B508" s="2"/>
      <c r="C508" s="3"/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15.75" customHeight="1" x14ac:dyDescent="0.45">
      <c r="A509" s="4"/>
      <c r="B509" s="2"/>
      <c r="C509" s="3"/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15.75" customHeight="1" x14ac:dyDescent="0.45">
      <c r="A510" s="4"/>
      <c r="B510" s="2"/>
      <c r="C510" s="3"/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ht="15.75" customHeight="1" x14ac:dyDescent="0.45">
      <c r="A511" s="4"/>
      <c r="B511" s="2"/>
      <c r="C511" s="3"/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15.75" customHeight="1" x14ac:dyDescent="0.45">
      <c r="A512" s="4"/>
      <c r="B512" s="2"/>
      <c r="C512" s="3"/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ht="15.75" customHeight="1" x14ac:dyDescent="0.45">
      <c r="A513" s="4"/>
      <c r="B513" s="2"/>
      <c r="C513" s="3"/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15.75" customHeight="1" x14ac:dyDescent="0.45">
      <c r="A514" s="4"/>
      <c r="B514" s="2"/>
      <c r="C514" s="3"/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15.75" customHeight="1" x14ac:dyDescent="0.45">
      <c r="A515" s="4"/>
      <c r="B515" s="2"/>
      <c r="C515" s="3"/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15.75" customHeight="1" x14ac:dyDescent="0.45">
      <c r="A516" s="4"/>
      <c r="B516" s="2"/>
      <c r="C516" s="3"/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15.75" customHeight="1" x14ac:dyDescent="0.45">
      <c r="A517" s="4"/>
      <c r="B517" s="2"/>
      <c r="C517" s="3"/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15.75" customHeight="1" x14ac:dyDescent="0.45">
      <c r="A518" s="4"/>
      <c r="B518" s="2"/>
      <c r="C518" s="3"/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15.75" customHeight="1" x14ac:dyDescent="0.45">
      <c r="A519" s="4"/>
      <c r="B519" s="2"/>
      <c r="C519" s="3"/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ht="15.75" customHeight="1" x14ac:dyDescent="0.45">
      <c r="A520" s="4"/>
      <c r="B520" s="2"/>
      <c r="C520" s="3"/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15.75" customHeight="1" x14ac:dyDescent="0.45">
      <c r="A521" s="4"/>
      <c r="B521" s="2"/>
      <c r="C521" s="3"/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ht="15.75" customHeight="1" x14ac:dyDescent="0.45">
      <c r="A522" s="4"/>
      <c r="B522" s="2"/>
      <c r="C522" s="3"/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ht="15.75" customHeight="1" x14ac:dyDescent="0.45">
      <c r="A523" s="4"/>
      <c r="B523" s="2"/>
      <c r="C523" s="3"/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ht="15.75" customHeight="1" x14ac:dyDescent="0.45">
      <c r="A524" s="4"/>
      <c r="B524" s="2"/>
      <c r="C524" s="3"/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15.75" customHeight="1" x14ac:dyDescent="0.45">
      <c r="A525" s="4"/>
      <c r="B525" s="2"/>
      <c r="C525" s="3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ht="15.75" customHeight="1" x14ac:dyDescent="0.45">
      <c r="A526" s="4"/>
      <c r="B526" s="2"/>
      <c r="C526" s="3"/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15.75" customHeight="1" x14ac:dyDescent="0.45">
      <c r="A527" s="4"/>
      <c r="B527" s="2"/>
      <c r="C527" s="3"/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ht="15.75" customHeight="1" x14ac:dyDescent="0.45">
      <c r="A528" s="4"/>
      <c r="B528" s="2"/>
      <c r="C528" s="3"/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ht="15.75" customHeight="1" x14ac:dyDescent="0.45">
      <c r="A529" s="4"/>
      <c r="B529" s="2"/>
      <c r="C529" s="3"/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ht="15.75" customHeight="1" x14ac:dyDescent="0.45">
      <c r="A530" s="4"/>
      <c r="B530" s="2"/>
      <c r="C530" s="3"/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15.75" customHeight="1" x14ac:dyDescent="0.45">
      <c r="A531" s="4"/>
      <c r="B531" s="2"/>
      <c r="C531" s="3"/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ht="15.75" customHeight="1" x14ac:dyDescent="0.45">
      <c r="A532" s="4"/>
      <c r="B532" s="2"/>
      <c r="C532" s="3"/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15.75" customHeight="1" x14ac:dyDescent="0.45">
      <c r="A533" s="4"/>
      <c r="B533" s="2"/>
      <c r="C533" s="3"/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15.75" customHeight="1" x14ac:dyDescent="0.45">
      <c r="A534" s="4"/>
      <c r="B534" s="2"/>
      <c r="C534" s="3"/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15.75" customHeight="1" x14ac:dyDescent="0.45">
      <c r="A535" s="4"/>
      <c r="B535" s="2"/>
      <c r="C535" s="3"/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15.75" customHeight="1" x14ac:dyDescent="0.45">
      <c r="A536" s="4"/>
      <c r="B536" s="2"/>
      <c r="C536" s="3"/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15.75" customHeight="1" x14ac:dyDescent="0.45">
      <c r="A537" s="4"/>
      <c r="B537" s="2"/>
      <c r="C537" s="3"/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15.75" customHeight="1" x14ac:dyDescent="0.45">
      <c r="A538" s="4"/>
      <c r="B538" s="2"/>
      <c r="C538" s="3"/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ht="15.75" customHeight="1" x14ac:dyDescent="0.45">
      <c r="A539" s="4"/>
      <c r="B539" s="2"/>
      <c r="C539" s="3"/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15.75" customHeight="1" x14ac:dyDescent="0.45">
      <c r="A540" s="4"/>
      <c r="B540" s="2"/>
      <c r="C540" s="3"/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15.75" customHeight="1" x14ac:dyDescent="0.45">
      <c r="A541" s="4"/>
      <c r="B541" s="2"/>
      <c r="C541" s="3"/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15.75" customHeight="1" x14ac:dyDescent="0.45">
      <c r="A542" s="4"/>
      <c r="B542" s="2"/>
      <c r="C542" s="3"/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15.75" customHeight="1" x14ac:dyDescent="0.45">
      <c r="A543" s="4"/>
      <c r="B543" s="2"/>
      <c r="C543" s="3"/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ht="15.75" customHeight="1" x14ac:dyDescent="0.45">
      <c r="A544" s="4"/>
      <c r="B544" s="2"/>
      <c r="C544" s="3"/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ht="15.75" customHeight="1" x14ac:dyDescent="0.45">
      <c r="A545" s="4"/>
      <c r="B545" s="2"/>
      <c r="C545" s="3"/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15.75" customHeight="1" x14ac:dyDescent="0.45">
      <c r="A546" s="4"/>
      <c r="B546" s="2"/>
      <c r="C546" s="3"/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ht="15.75" customHeight="1" x14ac:dyDescent="0.45">
      <c r="A547" s="4"/>
      <c r="B547" s="2"/>
      <c r="C547" s="3"/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15.75" customHeight="1" x14ac:dyDescent="0.45">
      <c r="A548" s="4"/>
      <c r="B548" s="2"/>
      <c r="C548" s="3"/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ht="15.75" customHeight="1" x14ac:dyDescent="0.45">
      <c r="A549" s="4"/>
      <c r="B549" s="2"/>
      <c r="C549" s="3"/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ht="15.75" customHeight="1" x14ac:dyDescent="0.45">
      <c r="A550" s="4"/>
      <c r="B550" s="2"/>
      <c r="C550" s="3"/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15.75" customHeight="1" x14ac:dyDescent="0.45">
      <c r="A551" s="4"/>
      <c r="B551" s="2"/>
      <c r="C551" s="3"/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15.75" customHeight="1" x14ac:dyDescent="0.45">
      <c r="A552" s="4"/>
      <c r="B552" s="2"/>
      <c r="C552" s="3"/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15.75" customHeight="1" x14ac:dyDescent="0.45">
      <c r="A553" s="4"/>
      <c r="B553" s="2"/>
      <c r="C553" s="3"/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15.75" customHeight="1" x14ac:dyDescent="0.45">
      <c r="A554" s="4"/>
      <c r="B554" s="2"/>
      <c r="C554" s="3"/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ht="15.75" customHeight="1" x14ac:dyDescent="0.45">
      <c r="A555" s="4"/>
      <c r="B555" s="2"/>
      <c r="C555" s="3"/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ht="15.75" customHeight="1" x14ac:dyDescent="0.45">
      <c r="A556" s="4"/>
      <c r="B556" s="2"/>
      <c r="C556" s="3"/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15.75" customHeight="1" x14ac:dyDescent="0.45">
      <c r="A557" s="4"/>
      <c r="B557" s="2"/>
      <c r="C557" s="3"/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15.75" customHeight="1" x14ac:dyDescent="0.45">
      <c r="A558" s="4"/>
      <c r="B558" s="2"/>
      <c r="C558" s="3"/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ht="15.75" customHeight="1" x14ac:dyDescent="0.45">
      <c r="A559" s="4"/>
      <c r="B559" s="2"/>
      <c r="C559" s="3"/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15.75" customHeight="1" x14ac:dyDescent="0.45">
      <c r="A560" s="4"/>
      <c r="B560" s="2"/>
      <c r="C560" s="3"/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15.75" customHeight="1" x14ac:dyDescent="0.45">
      <c r="A561" s="4"/>
      <c r="B561" s="2"/>
      <c r="C561" s="3"/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15.75" customHeight="1" x14ac:dyDescent="0.45">
      <c r="A562" s="4"/>
      <c r="B562" s="2"/>
      <c r="C562" s="3"/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ht="15.75" customHeight="1" x14ac:dyDescent="0.45">
      <c r="A563" s="4"/>
      <c r="B563" s="2"/>
      <c r="C563" s="3"/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ht="15.75" customHeight="1" x14ac:dyDescent="0.45">
      <c r="A564" s="4"/>
      <c r="B564" s="2"/>
      <c r="C564" s="3"/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ht="15.75" customHeight="1" x14ac:dyDescent="0.45">
      <c r="A565" s="4"/>
      <c r="B565" s="2"/>
      <c r="C565" s="3"/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ht="15.75" customHeight="1" x14ac:dyDescent="0.45">
      <c r="A566" s="4"/>
      <c r="B566" s="2"/>
      <c r="C566" s="3"/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ht="15.75" customHeight="1" x14ac:dyDescent="0.45">
      <c r="A567" s="4"/>
      <c r="B567" s="2"/>
      <c r="C567" s="3"/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ht="15.75" customHeight="1" x14ac:dyDescent="0.45">
      <c r="A568" s="4"/>
      <c r="B568" s="2"/>
      <c r="C568" s="3"/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ht="15.75" customHeight="1" x14ac:dyDescent="0.45">
      <c r="A569" s="4"/>
      <c r="B569" s="2"/>
      <c r="C569" s="3"/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ht="15.75" customHeight="1" x14ac:dyDescent="0.45">
      <c r="A570" s="4"/>
      <c r="B570" s="2"/>
      <c r="C570" s="3"/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15.75" customHeight="1" x14ac:dyDescent="0.45">
      <c r="A571" s="4"/>
      <c r="B571" s="2"/>
      <c r="C571" s="3"/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15.75" customHeight="1" x14ac:dyDescent="0.45">
      <c r="A572" s="4"/>
      <c r="B572" s="2"/>
      <c r="C572" s="3"/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15.75" customHeight="1" x14ac:dyDescent="0.45">
      <c r="A573" s="4"/>
      <c r="B573" s="2"/>
      <c r="C573" s="3"/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15.75" customHeight="1" x14ac:dyDescent="0.45">
      <c r="A574" s="4"/>
      <c r="B574" s="2"/>
      <c r="C574" s="3"/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ht="15.75" customHeight="1" x14ac:dyDescent="0.45">
      <c r="A575" s="4"/>
      <c r="B575" s="2"/>
      <c r="C575" s="3"/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15.75" customHeight="1" x14ac:dyDescent="0.45">
      <c r="A576" s="4"/>
      <c r="B576" s="2"/>
      <c r="C576" s="3"/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ht="15.75" customHeight="1" x14ac:dyDescent="0.45">
      <c r="A577" s="4"/>
      <c r="B577" s="2"/>
      <c r="C577" s="3"/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ht="15.75" customHeight="1" x14ac:dyDescent="0.45">
      <c r="A578" s="4"/>
      <c r="B578" s="2"/>
      <c r="C578" s="3"/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15.75" customHeight="1" x14ac:dyDescent="0.45">
      <c r="A579" s="4"/>
      <c r="B579" s="2"/>
      <c r="C579" s="3"/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ht="15.75" customHeight="1" x14ac:dyDescent="0.45">
      <c r="A580" s="4"/>
      <c r="B580" s="2"/>
      <c r="C580" s="3"/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ht="15.75" customHeight="1" x14ac:dyDescent="0.45">
      <c r="A581" s="4"/>
      <c r="B581" s="2"/>
      <c r="C581" s="3"/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15.75" customHeight="1" x14ac:dyDescent="0.45">
      <c r="A582" s="4"/>
      <c r="B582" s="2"/>
      <c r="C582" s="3"/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ht="15.75" customHeight="1" x14ac:dyDescent="0.45">
      <c r="A583" s="4"/>
      <c r="B583" s="2"/>
      <c r="C583" s="3"/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ht="15.75" customHeight="1" x14ac:dyDescent="0.45">
      <c r="A584" s="4"/>
      <c r="B584" s="2"/>
      <c r="C584" s="3"/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ht="15.75" customHeight="1" x14ac:dyDescent="0.45">
      <c r="A585" s="4"/>
      <c r="B585" s="2"/>
      <c r="C585" s="3"/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ht="15.75" customHeight="1" x14ac:dyDescent="0.45">
      <c r="A586" s="4"/>
      <c r="B586" s="2"/>
      <c r="C586" s="3"/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ht="15.75" customHeight="1" x14ac:dyDescent="0.45">
      <c r="A587" s="4"/>
      <c r="B587" s="2"/>
      <c r="C587" s="3"/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ht="15.75" customHeight="1" x14ac:dyDescent="0.45">
      <c r="A588" s="4"/>
      <c r="B588" s="2"/>
      <c r="C588" s="3"/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ht="15.75" customHeight="1" x14ac:dyDescent="0.45">
      <c r="A589" s="4"/>
      <c r="B589" s="2"/>
      <c r="C589" s="3"/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ht="15.75" customHeight="1" x14ac:dyDescent="0.45">
      <c r="A590" s="4"/>
      <c r="B590" s="2"/>
      <c r="C590" s="3"/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ht="15.75" customHeight="1" x14ac:dyDescent="0.45">
      <c r="A591" s="4"/>
      <c r="B591" s="2"/>
      <c r="C591" s="3"/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ht="15.75" customHeight="1" x14ac:dyDescent="0.45">
      <c r="A592" s="4"/>
      <c r="B592" s="2"/>
      <c r="C592" s="3"/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ht="15.75" customHeight="1" x14ac:dyDescent="0.45">
      <c r="A593" s="4"/>
      <c r="B593" s="2"/>
      <c r="C593" s="3"/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ht="15.75" customHeight="1" x14ac:dyDescent="0.45">
      <c r="A594" s="4"/>
      <c r="B594" s="2"/>
      <c r="C594" s="3"/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ht="15.75" customHeight="1" x14ac:dyDescent="0.45">
      <c r="A595" s="4"/>
      <c r="B595" s="2"/>
      <c r="C595" s="3"/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ht="15.75" customHeight="1" x14ac:dyDescent="0.45">
      <c r="A596" s="4"/>
      <c r="B596" s="2"/>
      <c r="C596" s="3"/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15.75" customHeight="1" x14ac:dyDescent="0.45">
      <c r="A597" s="4"/>
      <c r="B597" s="2"/>
      <c r="C597" s="3"/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ht="15.75" customHeight="1" x14ac:dyDescent="0.45">
      <c r="A598" s="4"/>
      <c r="B598" s="2"/>
      <c r="C598" s="3"/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15.75" customHeight="1" x14ac:dyDescent="0.45">
      <c r="A599" s="4"/>
      <c r="B599" s="2"/>
      <c r="C599" s="3"/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ht="15.75" customHeight="1" x14ac:dyDescent="0.45">
      <c r="A600" s="4"/>
      <c r="B600" s="2"/>
      <c r="C600" s="3"/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ht="15.75" customHeight="1" x14ac:dyDescent="0.45">
      <c r="A601" s="4"/>
      <c r="B601" s="2"/>
      <c r="C601" s="3"/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15.75" customHeight="1" x14ac:dyDescent="0.45">
      <c r="A602" s="4"/>
      <c r="B602" s="2"/>
      <c r="C602" s="3"/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ht="15.75" customHeight="1" x14ac:dyDescent="0.45">
      <c r="A603" s="4"/>
      <c r="B603" s="2"/>
      <c r="C603" s="3"/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15.75" customHeight="1" x14ac:dyDescent="0.45">
      <c r="A604" s="4"/>
      <c r="B604" s="2"/>
      <c r="C604" s="3"/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ht="15.75" customHeight="1" x14ac:dyDescent="0.45">
      <c r="A605" s="4"/>
      <c r="B605" s="2"/>
      <c r="C605" s="3"/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15.75" customHeight="1" x14ac:dyDescent="0.45">
      <c r="A606" s="4"/>
      <c r="B606" s="2"/>
      <c r="C606" s="3"/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15.75" customHeight="1" x14ac:dyDescent="0.45">
      <c r="A607" s="4"/>
      <c r="B607" s="2"/>
      <c r="C607" s="3"/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15.75" customHeight="1" x14ac:dyDescent="0.45">
      <c r="A608" s="4"/>
      <c r="B608" s="2"/>
      <c r="C608" s="3"/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ht="15.75" customHeight="1" x14ac:dyDescent="0.45">
      <c r="A609" s="4"/>
      <c r="B609" s="2"/>
      <c r="C609" s="3"/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ht="15.75" customHeight="1" x14ac:dyDescent="0.45">
      <c r="A610" s="4"/>
      <c r="B610" s="2"/>
      <c r="C610" s="3"/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ht="15.75" customHeight="1" x14ac:dyDescent="0.45">
      <c r="A611" s="4"/>
      <c r="B611" s="2"/>
      <c r="C611" s="3"/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ht="15.75" customHeight="1" x14ac:dyDescent="0.45">
      <c r="A612" s="4"/>
      <c r="B612" s="2"/>
      <c r="C612" s="3"/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ht="15.75" customHeight="1" x14ac:dyDescent="0.45">
      <c r="A613" s="4"/>
      <c r="B613" s="2"/>
      <c r="C613" s="3"/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ht="15.75" customHeight="1" x14ac:dyDescent="0.45">
      <c r="A614" s="4"/>
      <c r="B614" s="2"/>
      <c r="C614" s="3"/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ht="15.75" customHeight="1" x14ac:dyDescent="0.45">
      <c r="A615" s="4"/>
      <c r="B615" s="2"/>
      <c r="C615" s="3"/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ht="15.75" customHeight="1" x14ac:dyDescent="0.45">
      <c r="A616" s="4"/>
      <c r="B616" s="2"/>
      <c r="C616" s="3"/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ht="15.75" customHeight="1" x14ac:dyDescent="0.45">
      <c r="A617" s="4"/>
      <c r="B617" s="2"/>
      <c r="C617" s="3"/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ht="15.75" customHeight="1" x14ac:dyDescent="0.45">
      <c r="A618" s="4"/>
      <c r="B618" s="2"/>
      <c r="C618" s="3"/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ht="15.75" customHeight="1" x14ac:dyDescent="0.45">
      <c r="A619" s="4"/>
      <c r="B619" s="2"/>
      <c r="C619" s="3"/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ht="15.75" customHeight="1" x14ac:dyDescent="0.45">
      <c r="A620" s="4"/>
      <c r="B620" s="2"/>
      <c r="C620" s="3"/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ht="15.75" customHeight="1" x14ac:dyDescent="0.45">
      <c r="A621" s="4"/>
      <c r="B621" s="2"/>
      <c r="C621" s="3"/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ht="15.75" customHeight="1" x14ac:dyDescent="0.45">
      <c r="A622" s="4"/>
      <c r="B622" s="2"/>
      <c r="C622" s="3"/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ht="15.75" customHeight="1" x14ac:dyDescent="0.45">
      <c r="A623" s="4"/>
      <c r="B623" s="2"/>
      <c r="C623" s="3"/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ht="15.75" customHeight="1" x14ac:dyDescent="0.45">
      <c r="A624" s="4"/>
      <c r="B624" s="2"/>
      <c r="C624" s="3"/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15.75" customHeight="1" x14ac:dyDescent="0.45">
      <c r="A625" s="4"/>
      <c r="B625" s="2"/>
      <c r="C625" s="3"/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ht="15.75" customHeight="1" x14ac:dyDescent="0.45">
      <c r="A626" s="4"/>
      <c r="B626" s="2"/>
      <c r="C626" s="3"/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ht="15.75" customHeight="1" x14ac:dyDescent="0.45">
      <c r="A627" s="4"/>
      <c r="B627" s="2"/>
      <c r="C627" s="3"/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ht="15.75" customHeight="1" x14ac:dyDescent="0.45">
      <c r="A628" s="4"/>
      <c r="B628" s="2"/>
      <c r="C628" s="3"/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ht="15.75" customHeight="1" x14ac:dyDescent="0.45">
      <c r="A629" s="4"/>
      <c r="B629" s="2"/>
      <c r="C629" s="3"/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15.75" customHeight="1" x14ac:dyDescent="0.45">
      <c r="A630" s="4"/>
      <c r="B630" s="2"/>
      <c r="C630" s="3"/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ht="15.75" customHeight="1" x14ac:dyDescent="0.45">
      <c r="A631" s="4"/>
      <c r="B631" s="2"/>
      <c r="C631" s="3"/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ht="15.75" customHeight="1" x14ac:dyDescent="0.45">
      <c r="A632" s="4"/>
      <c r="B632" s="2"/>
      <c r="C632" s="3"/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15.75" customHeight="1" x14ac:dyDescent="0.45">
      <c r="A633" s="4"/>
      <c r="B633" s="2"/>
      <c r="C633" s="3"/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ht="15.75" customHeight="1" x14ac:dyDescent="0.45">
      <c r="A634" s="4"/>
      <c r="B634" s="2"/>
      <c r="C634" s="3"/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ht="15.75" customHeight="1" x14ac:dyDescent="0.45">
      <c r="A635" s="4"/>
      <c r="B635" s="2"/>
      <c r="C635" s="3"/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ht="15.75" customHeight="1" x14ac:dyDescent="0.45">
      <c r="A636" s="4"/>
      <c r="B636" s="2"/>
      <c r="C636" s="3"/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ht="15.75" customHeight="1" x14ac:dyDescent="0.45">
      <c r="A637" s="4"/>
      <c r="B637" s="2"/>
      <c r="C637" s="3"/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ht="15.75" customHeight="1" x14ac:dyDescent="0.45">
      <c r="A638" s="4"/>
      <c r="B638" s="2"/>
      <c r="C638" s="3"/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ht="15.75" customHeight="1" x14ac:dyDescent="0.45">
      <c r="A639" s="4"/>
      <c r="B639" s="2"/>
      <c r="C639" s="3"/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ht="15.75" customHeight="1" x14ac:dyDescent="0.45">
      <c r="A640" s="4"/>
      <c r="B640" s="2"/>
      <c r="C640" s="3"/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ht="15.75" customHeight="1" x14ac:dyDescent="0.45">
      <c r="A641" s="4"/>
      <c r="B641" s="2"/>
      <c r="C641" s="3"/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ht="15.75" customHeight="1" x14ac:dyDescent="0.45">
      <c r="A642" s="4"/>
      <c r="B642" s="2"/>
      <c r="C642" s="3"/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ht="15.75" customHeight="1" x14ac:dyDescent="0.45">
      <c r="A643" s="4"/>
      <c r="B643" s="2"/>
      <c r="C643" s="3"/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ht="15.75" customHeight="1" x14ac:dyDescent="0.45">
      <c r="A644" s="4"/>
      <c r="B644" s="2"/>
      <c r="C644" s="3"/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ht="15.75" customHeight="1" x14ac:dyDescent="0.45">
      <c r="A645" s="4"/>
      <c r="B645" s="2"/>
      <c r="C645" s="3"/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ht="15.75" customHeight="1" x14ac:dyDescent="0.45">
      <c r="A646" s="4"/>
      <c r="B646" s="2"/>
      <c r="C646" s="3"/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ht="15.75" customHeight="1" x14ac:dyDescent="0.45">
      <c r="A647" s="4"/>
      <c r="B647" s="2"/>
      <c r="C647" s="3"/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ht="15.75" customHeight="1" x14ac:dyDescent="0.45">
      <c r="A648" s="4"/>
      <c r="B648" s="2"/>
      <c r="C648" s="3"/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ht="15.75" customHeight="1" x14ac:dyDescent="0.45">
      <c r="A649" s="4"/>
      <c r="B649" s="2"/>
      <c r="C649" s="3"/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ht="15.75" customHeight="1" x14ac:dyDescent="0.45">
      <c r="A650" s="4"/>
      <c r="B650" s="2"/>
      <c r="C650" s="3"/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ht="15.75" customHeight="1" x14ac:dyDescent="0.45">
      <c r="A651" s="4"/>
      <c r="B651" s="2"/>
      <c r="C651" s="3"/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ht="15.75" customHeight="1" x14ac:dyDescent="0.45">
      <c r="A652" s="4"/>
      <c r="B652" s="2"/>
      <c r="C652" s="3"/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ht="15.75" customHeight="1" x14ac:dyDescent="0.45">
      <c r="A653" s="4"/>
      <c r="B653" s="2"/>
      <c r="C653" s="3"/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ht="15.75" customHeight="1" x14ac:dyDescent="0.45">
      <c r="A654" s="4"/>
      <c r="B654" s="2"/>
      <c r="C654" s="3"/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ht="15.75" customHeight="1" x14ac:dyDescent="0.45">
      <c r="A655" s="4"/>
      <c r="B655" s="2"/>
      <c r="C655" s="3"/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ht="15.75" customHeight="1" x14ac:dyDescent="0.45">
      <c r="A656" s="4"/>
      <c r="B656" s="2"/>
      <c r="C656" s="3"/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ht="15.75" customHeight="1" x14ac:dyDescent="0.45">
      <c r="A657" s="4"/>
      <c r="B657" s="2"/>
      <c r="C657" s="3"/>
      <c r="D657" s="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ht="15.75" customHeight="1" x14ac:dyDescent="0.45">
      <c r="A658" s="4"/>
      <c r="B658" s="2"/>
      <c r="C658" s="3"/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ht="15.75" customHeight="1" x14ac:dyDescent="0.45">
      <c r="A659" s="4"/>
      <c r="B659" s="2"/>
      <c r="C659" s="3"/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ht="15.75" customHeight="1" x14ac:dyDescent="0.45">
      <c r="A660" s="4"/>
      <c r="B660" s="2"/>
      <c r="C660" s="3"/>
      <c r="D660" s="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ht="15.75" customHeight="1" x14ac:dyDescent="0.45">
      <c r="A661" s="4"/>
      <c r="B661" s="2"/>
      <c r="C661" s="3"/>
      <c r="D661" s="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ht="15.75" customHeight="1" x14ac:dyDescent="0.45">
      <c r="A662" s="4"/>
      <c r="B662" s="2"/>
      <c r="C662" s="3"/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ht="15.75" customHeight="1" x14ac:dyDescent="0.45">
      <c r="A663" s="4"/>
      <c r="B663" s="2"/>
      <c r="C663" s="3"/>
      <c r="D663" s="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ht="15.75" customHeight="1" x14ac:dyDescent="0.45">
      <c r="A664" s="4"/>
      <c r="B664" s="2"/>
      <c r="C664" s="3"/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ht="15.75" customHeight="1" x14ac:dyDescent="0.45">
      <c r="A665" s="4"/>
      <c r="B665" s="2"/>
      <c r="C665" s="3"/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ht="15.75" customHeight="1" x14ac:dyDescent="0.45">
      <c r="A666" s="4"/>
      <c r="B666" s="2"/>
      <c r="C666" s="3"/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ht="15.75" customHeight="1" x14ac:dyDescent="0.45">
      <c r="A667" s="4"/>
      <c r="B667" s="2"/>
      <c r="C667" s="3"/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ht="15.75" customHeight="1" x14ac:dyDescent="0.45">
      <c r="A668" s="4"/>
      <c r="B668" s="2"/>
      <c r="C668" s="3"/>
      <c r="D668" s="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ht="15.75" customHeight="1" x14ac:dyDescent="0.45">
      <c r="A669" s="4"/>
      <c r="B669" s="2"/>
      <c r="C669" s="3"/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ht="15.75" customHeight="1" x14ac:dyDescent="0.45">
      <c r="A670" s="4"/>
      <c r="B670" s="2"/>
      <c r="C670" s="3"/>
      <c r="D670" s="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ht="15.75" customHeight="1" x14ac:dyDescent="0.45">
      <c r="A671" s="4"/>
      <c r="B671" s="2"/>
      <c r="C671" s="3"/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ht="15.75" customHeight="1" x14ac:dyDescent="0.45">
      <c r="A672" s="4"/>
      <c r="B672" s="2"/>
      <c r="C672" s="3"/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ht="15.75" customHeight="1" x14ac:dyDescent="0.45">
      <c r="A673" s="4"/>
      <c r="B673" s="2"/>
      <c r="C673" s="3"/>
      <c r="D673" s="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ht="15.75" customHeight="1" x14ac:dyDescent="0.45">
      <c r="A674" s="4"/>
      <c r="B674" s="2"/>
      <c r="C674" s="3"/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ht="15.75" customHeight="1" x14ac:dyDescent="0.45">
      <c r="A675" s="4"/>
      <c r="B675" s="2"/>
      <c r="C675" s="3"/>
      <c r="D675" s="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ht="15.75" customHeight="1" x14ac:dyDescent="0.45">
      <c r="A676" s="4"/>
      <c r="B676" s="2"/>
      <c r="C676" s="3"/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ht="15.75" customHeight="1" x14ac:dyDescent="0.45">
      <c r="A677" s="4"/>
      <c r="B677" s="2"/>
      <c r="C677" s="3"/>
      <c r="D677" s="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ht="15.75" customHeight="1" x14ac:dyDescent="0.45">
      <c r="A678" s="4"/>
      <c r="B678" s="2"/>
      <c r="C678" s="3"/>
      <c r="D678" s="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ht="15.75" customHeight="1" x14ac:dyDescent="0.45">
      <c r="A679" s="4"/>
      <c r="B679" s="2"/>
      <c r="C679" s="3"/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ht="15.75" customHeight="1" x14ac:dyDescent="0.45">
      <c r="A680" s="4"/>
      <c r="B680" s="2"/>
      <c r="C680" s="3"/>
      <c r="D680" s="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ht="15.75" customHeight="1" x14ac:dyDescent="0.45">
      <c r="A681" s="4"/>
      <c r="B681" s="2"/>
      <c r="C681" s="3"/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ht="15.75" customHeight="1" x14ac:dyDescent="0.45">
      <c r="A682" s="4"/>
      <c r="B682" s="2"/>
      <c r="C682" s="3"/>
      <c r="D682" s="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ht="15.75" customHeight="1" x14ac:dyDescent="0.45">
      <c r="A683" s="4"/>
      <c r="B683" s="2"/>
      <c r="C683" s="3"/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ht="15.75" customHeight="1" x14ac:dyDescent="0.45">
      <c r="A684" s="4"/>
      <c r="B684" s="2"/>
      <c r="C684" s="3"/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ht="15.75" customHeight="1" x14ac:dyDescent="0.45">
      <c r="A685" s="4"/>
      <c r="B685" s="2"/>
      <c r="C685" s="3"/>
      <c r="D685" s="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ht="15.75" customHeight="1" x14ac:dyDescent="0.45">
      <c r="A686" s="4"/>
      <c r="B686" s="2"/>
      <c r="C686" s="3"/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ht="15.75" customHeight="1" x14ac:dyDescent="0.45">
      <c r="A687" s="4"/>
      <c r="B687" s="2"/>
      <c r="C687" s="3"/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ht="15.75" customHeight="1" x14ac:dyDescent="0.45">
      <c r="A688" s="4"/>
      <c r="B688" s="2"/>
      <c r="C688" s="3"/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ht="15.75" customHeight="1" x14ac:dyDescent="0.45">
      <c r="A689" s="4"/>
      <c r="B689" s="2"/>
      <c r="C689" s="3"/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ht="15.75" customHeight="1" x14ac:dyDescent="0.45">
      <c r="A690" s="4"/>
      <c r="B690" s="2"/>
      <c r="C690" s="3"/>
      <c r="D690" s="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ht="15.75" customHeight="1" x14ac:dyDescent="0.45">
      <c r="A691" s="4"/>
      <c r="B691" s="2"/>
      <c r="C691" s="3"/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ht="15.75" customHeight="1" x14ac:dyDescent="0.45">
      <c r="A692" s="4"/>
      <c r="B692" s="2"/>
      <c r="C692" s="3"/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ht="15.75" customHeight="1" x14ac:dyDescent="0.45">
      <c r="A693" s="4"/>
      <c r="B693" s="2"/>
      <c r="C693" s="3"/>
      <c r="D693" s="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ht="15.75" customHeight="1" x14ac:dyDescent="0.45">
      <c r="A694" s="4"/>
      <c r="B694" s="2"/>
      <c r="C694" s="3"/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ht="15.75" customHeight="1" x14ac:dyDescent="0.45">
      <c r="A695" s="4"/>
      <c r="B695" s="2"/>
      <c r="C695" s="3"/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ht="15.75" customHeight="1" x14ac:dyDescent="0.45">
      <c r="A696" s="4"/>
      <c r="B696" s="2"/>
      <c r="C696" s="3"/>
      <c r="D696" s="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ht="15.75" customHeight="1" x14ac:dyDescent="0.45">
      <c r="A697" s="4"/>
      <c r="B697" s="2"/>
      <c r="C697" s="3"/>
      <c r="D697" s="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ht="15.75" customHeight="1" x14ac:dyDescent="0.45">
      <c r="A698" s="4"/>
      <c r="B698" s="2"/>
      <c r="C698" s="3"/>
      <c r="D698" s="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ht="15.75" customHeight="1" x14ac:dyDescent="0.45">
      <c r="A699" s="4"/>
      <c r="B699" s="2"/>
      <c r="C699" s="3"/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ht="15.75" customHeight="1" x14ac:dyDescent="0.45">
      <c r="A700" s="4"/>
      <c r="B700" s="2"/>
      <c r="C700" s="3"/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ht="15.75" customHeight="1" x14ac:dyDescent="0.45">
      <c r="A701" s="4"/>
      <c r="B701" s="2"/>
      <c r="C701" s="3"/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ht="15.75" customHeight="1" x14ac:dyDescent="0.45">
      <c r="A702" s="4"/>
      <c r="B702" s="2"/>
      <c r="C702" s="3"/>
      <c r="D702" s="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ht="15.75" customHeight="1" x14ac:dyDescent="0.45">
      <c r="A703" s="4"/>
      <c r="B703" s="2"/>
      <c r="C703" s="3"/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ht="15.75" customHeight="1" x14ac:dyDescent="0.45">
      <c r="A704" s="4"/>
      <c r="B704" s="2"/>
      <c r="C704" s="3"/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ht="15.75" customHeight="1" x14ac:dyDescent="0.45">
      <c r="A705" s="4"/>
      <c r="B705" s="2"/>
      <c r="C705" s="3"/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ht="15.75" customHeight="1" x14ac:dyDescent="0.45">
      <c r="A706" s="4"/>
      <c r="B706" s="2"/>
      <c r="C706" s="3"/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ht="15.75" customHeight="1" x14ac:dyDescent="0.45">
      <c r="A707" s="4"/>
      <c r="B707" s="2"/>
      <c r="C707" s="3"/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ht="15.75" customHeight="1" x14ac:dyDescent="0.45">
      <c r="A708" s="4"/>
      <c r="B708" s="2"/>
      <c r="C708" s="3"/>
      <c r="D708" s="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ht="15.75" customHeight="1" x14ac:dyDescent="0.45">
      <c r="A709" s="4"/>
      <c r="B709" s="2"/>
      <c r="C709" s="3"/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ht="15.75" customHeight="1" x14ac:dyDescent="0.45">
      <c r="A710" s="4"/>
      <c r="B710" s="2"/>
      <c r="C710" s="3"/>
      <c r="D710" s="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ht="15.75" customHeight="1" x14ac:dyDescent="0.45">
      <c r="A711" s="4"/>
      <c r="B711" s="2"/>
      <c r="C711" s="3"/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ht="15.75" customHeight="1" x14ac:dyDescent="0.45">
      <c r="A712" s="4"/>
      <c r="B712" s="2"/>
      <c r="C712" s="3"/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ht="15.75" customHeight="1" x14ac:dyDescent="0.45">
      <c r="A713" s="4"/>
      <c r="B713" s="2"/>
      <c r="C713" s="3"/>
      <c r="D713" s="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ht="15.75" customHeight="1" x14ac:dyDescent="0.45">
      <c r="A714" s="4"/>
      <c r="B714" s="2"/>
      <c r="C714" s="3"/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ht="15.75" customHeight="1" x14ac:dyDescent="0.45">
      <c r="A715" s="4"/>
      <c r="B715" s="2"/>
      <c r="C715" s="3"/>
      <c r="D715" s="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ht="15.75" customHeight="1" x14ac:dyDescent="0.45">
      <c r="A716" s="4"/>
      <c r="B716" s="2"/>
      <c r="C716" s="3"/>
      <c r="D716" s="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ht="15.75" customHeight="1" x14ac:dyDescent="0.45">
      <c r="A717" s="4"/>
      <c r="B717" s="2"/>
      <c r="C717" s="3"/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ht="15.75" customHeight="1" x14ac:dyDescent="0.45">
      <c r="A718" s="4"/>
      <c r="B718" s="2"/>
      <c r="C718" s="3"/>
      <c r="D718" s="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ht="15.75" customHeight="1" x14ac:dyDescent="0.45">
      <c r="A719" s="4"/>
      <c r="B719" s="2"/>
      <c r="C719" s="3"/>
      <c r="D719" s="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ht="15.75" customHeight="1" x14ac:dyDescent="0.45">
      <c r="A720" s="4"/>
      <c r="B720" s="2"/>
      <c r="C720" s="3"/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ht="15.75" customHeight="1" x14ac:dyDescent="0.45">
      <c r="A721" s="4"/>
      <c r="B721" s="2"/>
      <c r="C721" s="3"/>
      <c r="D721" s="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ht="15.75" customHeight="1" x14ac:dyDescent="0.45">
      <c r="A722" s="4"/>
      <c r="B722" s="2"/>
      <c r="C722" s="3"/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ht="15.75" customHeight="1" x14ac:dyDescent="0.45">
      <c r="A723" s="4"/>
      <c r="B723" s="2"/>
      <c r="C723" s="3"/>
      <c r="D723" s="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ht="15.75" customHeight="1" x14ac:dyDescent="0.45">
      <c r="A724" s="4"/>
      <c r="B724" s="2"/>
      <c r="C724" s="3"/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ht="15.75" customHeight="1" x14ac:dyDescent="0.45">
      <c r="A725" s="4"/>
      <c r="B725" s="2"/>
      <c r="C725" s="3"/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ht="15.75" customHeight="1" x14ac:dyDescent="0.45">
      <c r="A726" s="4"/>
      <c r="B726" s="2"/>
      <c r="C726" s="3"/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ht="15.75" customHeight="1" x14ac:dyDescent="0.45">
      <c r="A727" s="4"/>
      <c r="B727" s="2"/>
      <c r="C727" s="3"/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ht="15.75" customHeight="1" x14ac:dyDescent="0.45">
      <c r="A728" s="4"/>
      <c r="B728" s="2"/>
      <c r="C728" s="3"/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ht="15.75" customHeight="1" x14ac:dyDescent="0.45">
      <c r="A729" s="4"/>
      <c r="B729" s="2"/>
      <c r="C729" s="3"/>
      <c r="D729" s="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ht="15.75" customHeight="1" x14ac:dyDescent="0.45">
      <c r="A730" s="4"/>
      <c r="B730" s="2"/>
      <c r="C730" s="3"/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ht="15.75" customHeight="1" x14ac:dyDescent="0.45">
      <c r="A731" s="4"/>
      <c r="B731" s="2"/>
      <c r="C731" s="3"/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ht="15.75" customHeight="1" x14ac:dyDescent="0.45">
      <c r="A732" s="4"/>
      <c r="B732" s="2"/>
      <c r="C732" s="3"/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ht="15.75" customHeight="1" x14ac:dyDescent="0.45">
      <c r="A733" s="4"/>
      <c r="B733" s="2"/>
      <c r="C733" s="3"/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ht="15.75" customHeight="1" x14ac:dyDescent="0.45">
      <c r="A734" s="4"/>
      <c r="B734" s="2"/>
      <c r="C734" s="3"/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ht="15.75" customHeight="1" x14ac:dyDescent="0.45">
      <c r="A735" s="4"/>
      <c r="B735" s="2"/>
      <c r="C735" s="3"/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ht="15.75" customHeight="1" x14ac:dyDescent="0.45">
      <c r="A736" s="4"/>
      <c r="B736" s="2"/>
      <c r="C736" s="3"/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ht="15.75" customHeight="1" x14ac:dyDescent="0.45">
      <c r="A737" s="4"/>
      <c r="B737" s="2"/>
      <c r="C737" s="3"/>
      <c r="D737" s="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ht="15.75" customHeight="1" x14ac:dyDescent="0.45">
      <c r="A738" s="4"/>
      <c r="B738" s="2"/>
      <c r="C738" s="3"/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ht="15.75" customHeight="1" x14ac:dyDescent="0.45">
      <c r="A739" s="4"/>
      <c r="B739" s="2"/>
      <c r="C739" s="3"/>
      <c r="D739" s="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ht="15.75" customHeight="1" x14ac:dyDescent="0.45">
      <c r="A740" s="4"/>
      <c r="B740" s="2"/>
      <c r="C740" s="3"/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ht="15.75" customHeight="1" x14ac:dyDescent="0.45">
      <c r="A741" s="4"/>
      <c r="B741" s="2"/>
      <c r="C741" s="3"/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ht="15.75" customHeight="1" x14ac:dyDescent="0.45">
      <c r="A742" s="4"/>
      <c r="B742" s="2"/>
      <c r="C742" s="3"/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ht="15.75" customHeight="1" x14ac:dyDescent="0.45">
      <c r="A743" s="4"/>
      <c r="B743" s="2"/>
      <c r="C743" s="3"/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ht="15.75" customHeight="1" x14ac:dyDescent="0.45">
      <c r="A744" s="4"/>
      <c r="B744" s="2"/>
      <c r="C744" s="3"/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ht="15.75" customHeight="1" x14ac:dyDescent="0.45">
      <c r="A745" s="4"/>
      <c r="B745" s="2"/>
      <c r="C745" s="3"/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ht="15.75" customHeight="1" x14ac:dyDescent="0.45">
      <c r="A746" s="4"/>
      <c r="B746" s="2"/>
      <c r="C746" s="3"/>
      <c r="D746" s="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ht="15.75" customHeight="1" x14ac:dyDescent="0.45">
      <c r="A747" s="4"/>
      <c r="B747" s="2"/>
      <c r="C747" s="3"/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ht="15.75" customHeight="1" x14ac:dyDescent="0.45">
      <c r="A748" s="4"/>
      <c r="B748" s="2"/>
      <c r="C748" s="3"/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ht="15.75" customHeight="1" x14ac:dyDescent="0.45">
      <c r="A749" s="4"/>
      <c r="B749" s="2"/>
      <c r="C749" s="3"/>
      <c r="D749" s="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ht="15.75" customHeight="1" x14ac:dyDescent="0.45">
      <c r="A750" s="4"/>
      <c r="B750" s="2"/>
      <c r="C750" s="3"/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ht="15.75" customHeight="1" x14ac:dyDescent="0.45">
      <c r="A751" s="4"/>
      <c r="B751" s="2"/>
      <c r="C751" s="3"/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ht="15.75" customHeight="1" x14ac:dyDescent="0.45">
      <c r="A752" s="4"/>
      <c r="B752" s="2"/>
      <c r="C752" s="3"/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ht="15.75" customHeight="1" x14ac:dyDescent="0.45">
      <c r="A753" s="4"/>
      <c r="B753" s="2"/>
      <c r="C753" s="3"/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ht="15.75" customHeight="1" x14ac:dyDescent="0.45">
      <c r="A754" s="4"/>
      <c r="B754" s="2"/>
      <c r="C754" s="3"/>
      <c r="D754" s="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ht="15.75" customHeight="1" x14ac:dyDescent="0.45">
      <c r="A755" s="4"/>
      <c r="B755" s="2"/>
      <c r="C755" s="3"/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ht="15.75" customHeight="1" x14ac:dyDescent="0.45">
      <c r="A756" s="4"/>
      <c r="B756" s="2"/>
      <c r="C756" s="3"/>
      <c r="D756" s="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ht="15.75" customHeight="1" x14ac:dyDescent="0.45">
      <c r="A757" s="4"/>
      <c r="B757" s="2"/>
      <c r="C757" s="3"/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ht="15.75" customHeight="1" x14ac:dyDescent="0.45">
      <c r="A758" s="4"/>
      <c r="B758" s="2"/>
      <c r="C758" s="3"/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ht="15.75" customHeight="1" x14ac:dyDescent="0.45">
      <c r="A759" s="4"/>
      <c r="B759" s="2"/>
      <c r="C759" s="3"/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ht="15.75" customHeight="1" x14ac:dyDescent="0.45">
      <c r="A760" s="4"/>
      <c r="B760" s="2"/>
      <c r="C760" s="3"/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ht="15.75" customHeight="1" x14ac:dyDescent="0.45">
      <c r="A761" s="4"/>
      <c r="B761" s="2"/>
      <c r="C761" s="3"/>
      <c r="D761" s="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ht="15.75" customHeight="1" x14ac:dyDescent="0.45">
      <c r="A762" s="4"/>
      <c r="B762" s="2"/>
      <c r="C762" s="3"/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ht="15.75" customHeight="1" x14ac:dyDescent="0.45">
      <c r="A763" s="4"/>
      <c r="B763" s="2"/>
      <c r="C763" s="3"/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ht="15.75" customHeight="1" x14ac:dyDescent="0.45">
      <c r="A764" s="4"/>
      <c r="B764" s="2"/>
      <c r="C764" s="3"/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ht="15.75" customHeight="1" x14ac:dyDescent="0.45">
      <c r="A765" s="4"/>
      <c r="B765" s="2"/>
      <c r="C765" s="3"/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ht="15.75" customHeight="1" x14ac:dyDescent="0.45">
      <c r="A766" s="4"/>
      <c r="B766" s="2"/>
      <c r="C766" s="3"/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ht="15.75" customHeight="1" x14ac:dyDescent="0.45">
      <c r="A767" s="4"/>
      <c r="B767" s="2"/>
      <c r="C767" s="3"/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ht="15.75" customHeight="1" x14ac:dyDescent="0.45">
      <c r="A768" s="4"/>
      <c r="B768" s="2"/>
      <c r="C768" s="3"/>
      <c r="D768" s="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ht="15.75" customHeight="1" x14ac:dyDescent="0.45">
      <c r="A769" s="4"/>
      <c r="B769" s="2"/>
      <c r="C769" s="3"/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ht="15.75" customHeight="1" x14ac:dyDescent="0.45">
      <c r="A770" s="4"/>
      <c r="B770" s="2"/>
      <c r="C770" s="3"/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ht="15.75" customHeight="1" x14ac:dyDescent="0.45">
      <c r="A771" s="4"/>
      <c r="B771" s="2"/>
      <c r="C771" s="3"/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ht="15.75" customHeight="1" x14ac:dyDescent="0.45">
      <c r="A772" s="4"/>
      <c r="B772" s="2"/>
      <c r="C772" s="3"/>
      <c r="D772" s="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ht="15.75" customHeight="1" x14ac:dyDescent="0.45">
      <c r="A773" s="4"/>
      <c r="B773" s="2"/>
      <c r="C773" s="3"/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ht="15.75" customHeight="1" x14ac:dyDescent="0.45">
      <c r="A774" s="4"/>
      <c r="B774" s="2"/>
      <c r="C774" s="3"/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ht="15.75" customHeight="1" x14ac:dyDescent="0.45">
      <c r="A775" s="4"/>
      <c r="B775" s="2"/>
      <c r="C775" s="3"/>
      <c r="D775" s="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ht="15.75" customHeight="1" x14ac:dyDescent="0.45">
      <c r="A776" s="4"/>
      <c r="B776" s="2"/>
      <c r="C776" s="3"/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ht="15.75" customHeight="1" x14ac:dyDescent="0.45">
      <c r="A777" s="4"/>
      <c r="B777" s="2"/>
      <c r="C777" s="3"/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ht="15.75" customHeight="1" x14ac:dyDescent="0.45">
      <c r="A778" s="4"/>
      <c r="B778" s="2"/>
      <c r="C778" s="3"/>
      <c r="D778" s="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ht="15.75" customHeight="1" x14ac:dyDescent="0.45">
      <c r="A779" s="4"/>
      <c r="B779" s="2"/>
      <c r="C779" s="3"/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ht="15.75" customHeight="1" x14ac:dyDescent="0.45">
      <c r="A780" s="4"/>
      <c r="B780" s="2"/>
      <c r="C780" s="3"/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ht="15.75" customHeight="1" x14ac:dyDescent="0.45">
      <c r="A781" s="4"/>
      <c r="B781" s="2"/>
      <c r="C781" s="3"/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ht="15.75" customHeight="1" x14ac:dyDescent="0.45">
      <c r="A782" s="4"/>
      <c r="B782" s="2"/>
      <c r="C782" s="3"/>
      <c r="D782" s="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ht="15.75" customHeight="1" x14ac:dyDescent="0.45">
      <c r="A783" s="4"/>
      <c r="B783" s="2"/>
      <c r="C783" s="3"/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ht="15.75" customHeight="1" x14ac:dyDescent="0.45">
      <c r="A784" s="4"/>
      <c r="B784" s="2"/>
      <c r="C784" s="3"/>
      <c r="D784" s="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ht="15.75" customHeight="1" x14ac:dyDescent="0.45">
      <c r="A785" s="4"/>
      <c r="B785" s="2"/>
      <c r="C785" s="3"/>
      <c r="D785" s="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ht="15.75" customHeight="1" x14ac:dyDescent="0.45">
      <c r="A786" s="4"/>
      <c r="B786" s="2"/>
      <c r="C786" s="3"/>
      <c r="D786" s="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ht="15.75" customHeight="1" x14ac:dyDescent="0.45">
      <c r="A787" s="4"/>
      <c r="B787" s="2"/>
      <c r="C787" s="3"/>
      <c r="D787" s="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ht="15.75" customHeight="1" x14ac:dyDescent="0.45">
      <c r="A788" s="4"/>
      <c r="B788" s="2"/>
      <c r="C788" s="3"/>
      <c r="D788" s="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ht="15.75" customHeight="1" x14ac:dyDescent="0.45">
      <c r="A789" s="4"/>
      <c r="B789" s="2"/>
      <c r="C789" s="3"/>
      <c r="D789" s="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ht="15.75" customHeight="1" x14ac:dyDescent="0.45">
      <c r="A790" s="4"/>
      <c r="B790" s="2"/>
      <c r="C790" s="3"/>
      <c r="D790" s="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ht="15.75" customHeight="1" x14ac:dyDescent="0.45">
      <c r="A791" s="4"/>
      <c r="B791" s="2"/>
      <c r="C791" s="3"/>
      <c r="D791" s="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ht="15.75" customHeight="1" x14ac:dyDescent="0.45">
      <c r="A792" s="4"/>
      <c r="B792" s="2"/>
      <c r="C792" s="3"/>
      <c r="D792" s="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ht="15.75" customHeight="1" x14ac:dyDescent="0.45">
      <c r="A793" s="4"/>
      <c r="B793" s="2"/>
      <c r="C793" s="3"/>
      <c r="D793" s="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ht="15.75" customHeight="1" x14ac:dyDescent="0.45">
      <c r="A794" s="4"/>
      <c r="B794" s="2"/>
      <c r="C794" s="3"/>
      <c r="D794" s="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ht="15.75" customHeight="1" x14ac:dyDescent="0.45">
      <c r="A795" s="4"/>
      <c r="B795" s="2"/>
      <c r="C795" s="3"/>
      <c r="D795" s="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ht="15.75" customHeight="1" x14ac:dyDescent="0.45">
      <c r="A796" s="4"/>
      <c r="B796" s="2"/>
      <c r="C796" s="3"/>
      <c r="D796" s="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ht="15.75" customHeight="1" x14ac:dyDescent="0.45">
      <c r="A797" s="4"/>
      <c r="B797" s="2"/>
      <c r="C797" s="3"/>
      <c r="D797" s="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ht="15.75" customHeight="1" x14ac:dyDescent="0.45">
      <c r="A798" s="4"/>
      <c r="B798" s="2"/>
      <c r="C798" s="3"/>
      <c r="D798" s="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ht="15.75" customHeight="1" x14ac:dyDescent="0.45">
      <c r="A799" s="4"/>
      <c r="B799" s="2"/>
      <c r="C799" s="3"/>
      <c r="D799" s="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 ht="15.75" customHeight="1" x14ac:dyDescent="0.45">
      <c r="A800" s="4"/>
      <c r="B800" s="2"/>
      <c r="C800" s="3"/>
      <c r="D800" s="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ht="15.75" customHeight="1" x14ac:dyDescent="0.45">
      <c r="A801" s="4"/>
      <c r="B801" s="2"/>
      <c r="C801" s="3"/>
      <c r="D801" s="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ht="15.75" customHeight="1" x14ac:dyDescent="0.45">
      <c r="A802" s="4"/>
      <c r="B802" s="2"/>
      <c r="C802" s="3"/>
      <c r="D802" s="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 ht="15.75" customHeight="1" x14ac:dyDescent="0.45">
      <c r="A803" s="4"/>
      <c r="B803" s="2"/>
      <c r="C803" s="3"/>
      <c r="D803" s="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 ht="15.75" customHeight="1" x14ac:dyDescent="0.45">
      <c r="A804" s="4"/>
      <c r="B804" s="2"/>
      <c r="C804" s="3"/>
      <c r="D804" s="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ht="15.75" customHeight="1" x14ac:dyDescent="0.45">
      <c r="A805" s="4"/>
      <c r="B805" s="2"/>
      <c r="C805" s="3"/>
      <c r="D805" s="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ht="15.75" customHeight="1" x14ac:dyDescent="0.45">
      <c r="A806" s="4"/>
      <c r="B806" s="2"/>
      <c r="C806" s="3"/>
      <c r="D806" s="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ht="15.75" customHeight="1" x14ac:dyDescent="0.45">
      <c r="A807" s="4"/>
      <c r="B807" s="2"/>
      <c r="C807" s="3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ht="15.75" customHeight="1" x14ac:dyDescent="0.45">
      <c r="A808" s="4"/>
      <c r="B808" s="2"/>
      <c r="C808" s="3"/>
      <c r="D808" s="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ht="15.75" customHeight="1" x14ac:dyDescent="0.45">
      <c r="A809" s="4"/>
      <c r="B809" s="2"/>
      <c r="C809" s="3"/>
      <c r="D809" s="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 ht="15.75" customHeight="1" x14ac:dyDescent="0.45">
      <c r="A810" s="4"/>
      <c r="B810" s="2"/>
      <c r="C810" s="3"/>
      <c r="D810" s="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 ht="15.75" customHeight="1" x14ac:dyDescent="0.45">
      <c r="A811" s="4"/>
      <c r="B811" s="2"/>
      <c r="C811" s="3"/>
      <c r="D811" s="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ht="15.75" customHeight="1" x14ac:dyDescent="0.45">
      <c r="A812" s="4"/>
      <c r="B812" s="2"/>
      <c r="C812" s="3"/>
      <c r="D812" s="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ht="15.75" customHeight="1" x14ac:dyDescent="0.45">
      <c r="A813" s="4"/>
      <c r="B813" s="2"/>
      <c r="C813" s="3"/>
      <c r="D813" s="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ht="15.75" customHeight="1" x14ac:dyDescent="0.45">
      <c r="A814" s="4"/>
      <c r="B814" s="2"/>
      <c r="C814" s="3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ht="15.75" customHeight="1" x14ac:dyDescent="0.45">
      <c r="A815" s="4"/>
      <c r="B815" s="2"/>
      <c r="C815" s="3"/>
      <c r="D815" s="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ht="15.75" customHeight="1" x14ac:dyDescent="0.45">
      <c r="A816" s="4"/>
      <c r="B816" s="2"/>
      <c r="C816" s="3"/>
      <c r="D816" s="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ht="15.75" customHeight="1" x14ac:dyDescent="0.45">
      <c r="A817" s="4"/>
      <c r="B817" s="2"/>
      <c r="C817" s="3"/>
      <c r="D817" s="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ht="15.75" customHeight="1" x14ac:dyDescent="0.45">
      <c r="A818" s="4"/>
      <c r="B818" s="2"/>
      <c r="C818" s="3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ht="15.75" customHeight="1" x14ac:dyDescent="0.45">
      <c r="A819" s="4"/>
      <c r="B819" s="2"/>
      <c r="C819" s="3"/>
      <c r="D819" s="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ht="15.75" customHeight="1" x14ac:dyDescent="0.45">
      <c r="A820" s="4"/>
      <c r="B820" s="2"/>
      <c r="C820" s="3"/>
      <c r="D820" s="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ht="15.75" customHeight="1" x14ac:dyDescent="0.45">
      <c r="A821" s="4"/>
      <c r="B821" s="2"/>
      <c r="C821" s="3"/>
      <c r="D821" s="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ht="15.75" customHeight="1" x14ac:dyDescent="0.45">
      <c r="A822" s="4"/>
      <c r="B822" s="2"/>
      <c r="C822" s="3"/>
      <c r="D822" s="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ht="15.75" customHeight="1" x14ac:dyDescent="0.45">
      <c r="A823" s="4"/>
      <c r="B823" s="2"/>
      <c r="C823" s="3"/>
      <c r="D823" s="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ht="15.75" customHeight="1" x14ac:dyDescent="0.45">
      <c r="A824" s="4"/>
      <c r="B824" s="2"/>
      <c r="C824" s="3"/>
      <c r="D824" s="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ht="15.75" customHeight="1" x14ac:dyDescent="0.45">
      <c r="A825" s="4"/>
      <c r="B825" s="2"/>
      <c r="C825" s="3"/>
      <c r="D825" s="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 ht="15.75" customHeight="1" x14ac:dyDescent="0.45">
      <c r="A826" s="4"/>
      <c r="B826" s="2"/>
      <c r="C826" s="3"/>
      <c r="D826" s="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ht="15.75" customHeight="1" x14ac:dyDescent="0.45">
      <c r="A827" s="4"/>
      <c r="B827" s="2"/>
      <c r="C827" s="3"/>
      <c r="D827" s="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 ht="15.75" customHeight="1" x14ac:dyDescent="0.45">
      <c r="A828" s="4"/>
      <c r="B828" s="2"/>
      <c r="C828" s="3"/>
      <c r="D828" s="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 ht="15.75" customHeight="1" x14ac:dyDescent="0.45">
      <c r="A829" s="4"/>
      <c r="B829" s="2"/>
      <c r="C829" s="3"/>
      <c r="D829" s="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spans="1:30" ht="15.75" customHeight="1" x14ac:dyDescent="0.45">
      <c r="A830" s="4"/>
      <c r="B830" s="2"/>
      <c r="C830" s="3"/>
      <c r="D830" s="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spans="1:30" ht="15.75" customHeight="1" x14ac:dyDescent="0.45">
      <c r="A831" s="4"/>
      <c r="B831" s="2"/>
      <c r="C831" s="3"/>
      <c r="D831" s="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 ht="15.75" customHeight="1" x14ac:dyDescent="0.45">
      <c r="A832" s="4"/>
      <c r="B832" s="2"/>
      <c r="C832" s="3"/>
      <c r="D832" s="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 ht="15.75" customHeight="1" x14ac:dyDescent="0.45">
      <c r="A833" s="4"/>
      <c r="B833" s="2"/>
      <c r="C833" s="3"/>
      <c r="D833" s="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 ht="15.75" customHeight="1" x14ac:dyDescent="0.45">
      <c r="A834" s="4"/>
      <c r="B834" s="2"/>
      <c r="C834" s="3"/>
      <c r="D834" s="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</row>
    <row r="835" spans="1:30" ht="15.75" customHeight="1" x14ac:dyDescent="0.45">
      <c r="A835" s="4"/>
      <c r="B835" s="2"/>
      <c r="C835" s="3"/>
      <c r="D835" s="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 ht="15.75" customHeight="1" x14ac:dyDescent="0.45">
      <c r="A836" s="4"/>
      <c r="B836" s="2"/>
      <c r="C836" s="3"/>
      <c r="D836" s="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spans="1:30" ht="15.75" customHeight="1" x14ac:dyDescent="0.45">
      <c r="A837" s="4"/>
      <c r="B837" s="2"/>
      <c r="C837" s="3"/>
      <c r="D837" s="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spans="1:30" ht="15.75" customHeight="1" x14ac:dyDescent="0.45">
      <c r="A838" s="4"/>
      <c r="B838" s="2"/>
      <c r="C838" s="3"/>
      <c r="D838" s="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 ht="15.75" customHeight="1" x14ac:dyDescent="0.45">
      <c r="A839" s="4"/>
      <c r="B839" s="2"/>
      <c r="C839" s="3"/>
      <c r="D839" s="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 ht="15.75" customHeight="1" x14ac:dyDescent="0.45">
      <c r="A840" s="4"/>
      <c r="B840" s="2"/>
      <c r="C840" s="3"/>
      <c r="D840" s="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 ht="15.75" customHeight="1" x14ac:dyDescent="0.45">
      <c r="A841" s="4"/>
      <c r="B841" s="2"/>
      <c r="C841" s="3"/>
      <c r="D841" s="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 ht="15.75" customHeight="1" x14ac:dyDescent="0.45">
      <c r="A842" s="4"/>
      <c r="B842" s="2"/>
      <c r="C842" s="3"/>
      <c r="D842" s="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spans="1:30" ht="15.75" customHeight="1" x14ac:dyDescent="0.45">
      <c r="A843" s="4"/>
      <c r="B843" s="2"/>
      <c r="C843" s="3"/>
      <c r="D843" s="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spans="1:30" ht="15.75" customHeight="1" x14ac:dyDescent="0.45">
      <c r="A844" s="4"/>
      <c r="B844" s="2"/>
      <c r="C844" s="3"/>
      <c r="D844" s="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 ht="15.75" customHeight="1" x14ac:dyDescent="0.45">
      <c r="A845" s="4"/>
      <c r="B845" s="2"/>
      <c r="C845" s="3"/>
      <c r="D845" s="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 ht="15.75" customHeight="1" x14ac:dyDescent="0.45">
      <c r="A846" s="4"/>
      <c r="B846" s="2"/>
      <c r="C846" s="3"/>
      <c r="D846" s="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 ht="15.75" customHeight="1" x14ac:dyDescent="0.45">
      <c r="A847" s="4"/>
      <c r="B847" s="2"/>
      <c r="C847" s="3"/>
      <c r="D847" s="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spans="1:30" ht="15.75" customHeight="1" x14ac:dyDescent="0.45">
      <c r="A848" s="4"/>
      <c r="B848" s="2"/>
      <c r="C848" s="3"/>
      <c r="D848" s="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 ht="15.75" customHeight="1" x14ac:dyDescent="0.45">
      <c r="A849" s="4"/>
      <c r="B849" s="2"/>
      <c r="C849" s="3"/>
      <c r="D849" s="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 ht="15.75" customHeight="1" x14ac:dyDescent="0.45">
      <c r="A850" s="4"/>
      <c r="B850" s="2"/>
      <c r="C850" s="3"/>
      <c r="D850" s="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ht="15.75" customHeight="1" x14ac:dyDescent="0.45">
      <c r="A851" s="4"/>
      <c r="B851" s="2"/>
      <c r="C851" s="3"/>
      <c r="D851" s="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ht="15.75" customHeight="1" x14ac:dyDescent="0.45">
      <c r="A852" s="4"/>
      <c r="B852" s="2"/>
      <c r="C852" s="3"/>
      <c r="D852" s="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ht="15.75" customHeight="1" x14ac:dyDescent="0.45">
      <c r="A853" s="4"/>
      <c r="B853" s="2"/>
      <c r="C853" s="3"/>
      <c r="D853" s="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 ht="15.75" customHeight="1" x14ac:dyDescent="0.45">
      <c r="A854" s="4"/>
      <c r="B854" s="2"/>
      <c r="C854" s="3"/>
      <c r="D854" s="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 ht="15.75" customHeight="1" x14ac:dyDescent="0.45">
      <c r="A855" s="4"/>
      <c r="B855" s="2"/>
      <c r="C855" s="3"/>
      <c r="D855" s="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 ht="15.75" customHeight="1" x14ac:dyDescent="0.45">
      <c r="A856" s="4"/>
      <c r="B856" s="2"/>
      <c r="C856" s="3"/>
      <c r="D856" s="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 ht="15.75" customHeight="1" x14ac:dyDescent="0.45">
      <c r="A857" s="4"/>
      <c r="B857" s="2"/>
      <c r="C857" s="3"/>
      <c r="D857" s="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ht="15.75" customHeight="1" x14ac:dyDescent="0.45">
      <c r="A858" s="4"/>
      <c r="B858" s="2"/>
      <c r="C858" s="3"/>
      <c r="D858" s="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ht="15.75" customHeight="1" x14ac:dyDescent="0.45">
      <c r="A859" s="4"/>
      <c r="B859" s="2"/>
      <c r="C859" s="3"/>
      <c r="D859" s="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ht="15.75" customHeight="1" x14ac:dyDescent="0.45">
      <c r="A860" s="4"/>
      <c r="B860" s="2"/>
      <c r="C860" s="3"/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 ht="15.75" customHeight="1" x14ac:dyDescent="0.45">
      <c r="A861" s="4"/>
      <c r="B861" s="2"/>
      <c r="C861" s="3"/>
      <c r="D861" s="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 ht="15.75" customHeight="1" x14ac:dyDescent="0.45">
      <c r="A862" s="4"/>
      <c r="B862" s="2"/>
      <c r="C862" s="3"/>
      <c r="D862" s="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ht="15.75" customHeight="1" x14ac:dyDescent="0.45">
      <c r="A863" s="4"/>
      <c r="B863" s="2"/>
      <c r="C863" s="3"/>
      <c r="D863" s="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ht="15.75" customHeight="1" x14ac:dyDescent="0.45">
      <c r="A864" s="4"/>
      <c r="B864" s="2"/>
      <c r="C864" s="3"/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 ht="15.75" customHeight="1" x14ac:dyDescent="0.45">
      <c r="A865" s="4"/>
      <c r="B865" s="2"/>
      <c r="C865" s="3"/>
      <c r="D865" s="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ht="15.75" customHeight="1" x14ac:dyDescent="0.45">
      <c r="A866" s="4"/>
      <c r="B866" s="2"/>
      <c r="C866" s="3"/>
      <c r="D866" s="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ht="15.75" customHeight="1" x14ac:dyDescent="0.45">
      <c r="A867" s="4"/>
      <c r="B867" s="2"/>
      <c r="C867" s="3"/>
      <c r="D867" s="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 ht="15.75" customHeight="1" x14ac:dyDescent="0.45">
      <c r="A868" s="4"/>
      <c r="B868" s="2"/>
      <c r="C868" s="3"/>
      <c r="D868" s="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 ht="15.75" customHeight="1" x14ac:dyDescent="0.45">
      <c r="A869" s="4"/>
      <c r="B869" s="2"/>
      <c r="C869" s="3"/>
      <c r="D869" s="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 ht="15.75" customHeight="1" x14ac:dyDescent="0.45">
      <c r="A870" s="4"/>
      <c r="B870" s="2"/>
      <c r="C870" s="3"/>
      <c r="D870" s="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ht="15.75" customHeight="1" x14ac:dyDescent="0.45">
      <c r="A871" s="4"/>
      <c r="B871" s="2"/>
      <c r="C871" s="3"/>
      <c r="D871" s="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 ht="15.75" customHeight="1" x14ac:dyDescent="0.45">
      <c r="A872" s="4"/>
      <c r="B872" s="2"/>
      <c r="C872" s="3"/>
      <c r="D872" s="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ht="15.75" customHeight="1" x14ac:dyDescent="0.45">
      <c r="A873" s="4"/>
      <c r="B873" s="2"/>
      <c r="C873" s="3"/>
      <c r="D873" s="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ht="15.75" customHeight="1" x14ac:dyDescent="0.45">
      <c r="A874" s="4"/>
      <c r="B874" s="2"/>
      <c r="C874" s="3"/>
      <c r="D874" s="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ht="15.75" customHeight="1" x14ac:dyDescent="0.45">
      <c r="A875" s="4"/>
      <c r="B875" s="2"/>
      <c r="C875" s="3"/>
      <c r="D875" s="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ht="15.75" customHeight="1" x14ac:dyDescent="0.45">
      <c r="A876" s="4"/>
      <c r="B876" s="2"/>
      <c r="C876" s="3"/>
      <c r="D876" s="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 ht="15.75" customHeight="1" x14ac:dyDescent="0.45">
      <c r="A877" s="4"/>
      <c r="B877" s="2"/>
      <c r="C877" s="3"/>
      <c r="D877" s="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ht="15.75" customHeight="1" x14ac:dyDescent="0.45">
      <c r="A878" s="4"/>
      <c r="B878" s="2"/>
      <c r="C878" s="3"/>
      <c r="D878" s="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ht="15.75" customHeight="1" x14ac:dyDescent="0.45">
      <c r="A879" s="4"/>
      <c r="B879" s="2"/>
      <c r="C879" s="3"/>
      <c r="D879" s="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ht="15.75" customHeight="1" x14ac:dyDescent="0.45">
      <c r="A880" s="4"/>
      <c r="B880" s="2"/>
      <c r="C880" s="3"/>
      <c r="D880" s="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 ht="15.75" customHeight="1" x14ac:dyDescent="0.45">
      <c r="A881" s="4"/>
      <c r="B881" s="2"/>
      <c r="C881" s="3"/>
      <c r="D881" s="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ht="15.75" customHeight="1" x14ac:dyDescent="0.45">
      <c r="A882" s="4"/>
      <c r="B882" s="2"/>
      <c r="C882" s="3"/>
      <c r="D882" s="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ht="15.75" customHeight="1" x14ac:dyDescent="0.45">
      <c r="A883" s="4"/>
      <c r="B883" s="2"/>
      <c r="C883" s="3"/>
      <c r="D883" s="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ht="15.75" customHeight="1" x14ac:dyDescent="0.45">
      <c r="A884" s="4"/>
      <c r="B884" s="2"/>
      <c r="C884" s="3"/>
      <c r="D884" s="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ht="15.75" customHeight="1" x14ac:dyDescent="0.45">
      <c r="A885" s="4"/>
      <c r="B885" s="2"/>
      <c r="C885" s="3"/>
      <c r="D885" s="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ht="15.75" customHeight="1" x14ac:dyDescent="0.45">
      <c r="A886" s="4"/>
      <c r="B886" s="2"/>
      <c r="C886" s="3"/>
      <c r="D886" s="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ht="15.75" customHeight="1" x14ac:dyDescent="0.45">
      <c r="A887" s="4"/>
      <c r="B887" s="2"/>
      <c r="C887" s="3"/>
      <c r="D887" s="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ht="15.75" customHeight="1" x14ac:dyDescent="0.45">
      <c r="A888" s="4"/>
      <c r="B888" s="2"/>
      <c r="C888" s="3"/>
      <c r="D888" s="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ht="15.75" customHeight="1" x14ac:dyDescent="0.45">
      <c r="A889" s="4"/>
      <c r="B889" s="2"/>
      <c r="C889" s="3"/>
      <c r="D889" s="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ht="15.75" customHeight="1" x14ac:dyDescent="0.45">
      <c r="A890" s="4"/>
      <c r="B890" s="2"/>
      <c r="C890" s="3"/>
      <c r="D890" s="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ht="15.75" customHeight="1" x14ac:dyDescent="0.45">
      <c r="A891" s="4"/>
      <c r="B891" s="2"/>
      <c r="C891" s="3"/>
      <c r="D891" s="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ht="15.75" customHeight="1" x14ac:dyDescent="0.45">
      <c r="A892" s="4"/>
      <c r="B892" s="2"/>
      <c r="C892" s="3"/>
      <c r="D892" s="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 ht="15.75" customHeight="1" x14ac:dyDescent="0.45">
      <c r="A893" s="4"/>
      <c r="B893" s="2"/>
      <c r="C893" s="3"/>
      <c r="D893" s="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 ht="15.75" customHeight="1" x14ac:dyDescent="0.45">
      <c r="A894" s="4"/>
      <c r="B894" s="2"/>
      <c r="C894" s="3"/>
      <c r="D894" s="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 ht="15.75" customHeight="1" x14ac:dyDescent="0.45">
      <c r="A895" s="4"/>
      <c r="B895" s="2"/>
      <c r="C895" s="3"/>
      <c r="D895" s="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ht="15.75" customHeight="1" x14ac:dyDescent="0.45">
      <c r="A896" s="4"/>
      <c r="B896" s="2"/>
      <c r="C896" s="3"/>
      <c r="D896" s="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 ht="15.75" customHeight="1" x14ac:dyDescent="0.45">
      <c r="A897" s="4"/>
      <c r="B897" s="2"/>
      <c r="C897" s="3"/>
      <c r="D897" s="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ht="15.75" customHeight="1" x14ac:dyDescent="0.45">
      <c r="A898" s="4"/>
      <c r="B898" s="2"/>
      <c r="C898" s="3"/>
      <c r="D898" s="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ht="15.75" customHeight="1" x14ac:dyDescent="0.45">
      <c r="A899" s="4"/>
      <c r="B899" s="2"/>
      <c r="C899" s="3"/>
      <c r="D899" s="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ht="15.75" customHeight="1" x14ac:dyDescent="0.45">
      <c r="A900" s="4"/>
      <c r="B900" s="2"/>
      <c r="C900" s="3"/>
      <c r="D900" s="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 ht="15.75" customHeight="1" x14ac:dyDescent="0.45">
      <c r="A901" s="4"/>
      <c r="B901" s="2"/>
      <c r="C901" s="3"/>
      <c r="D901" s="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ht="15.75" customHeight="1" x14ac:dyDescent="0.45">
      <c r="A902" s="4"/>
      <c r="B902" s="2"/>
      <c r="C902" s="3"/>
      <c r="D902" s="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 ht="15.75" customHeight="1" x14ac:dyDescent="0.45">
      <c r="A903" s="4"/>
      <c r="B903" s="2"/>
      <c r="C903" s="3"/>
      <c r="D903" s="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 ht="15.75" customHeight="1" x14ac:dyDescent="0.45">
      <c r="A904" s="4"/>
      <c r="B904" s="2"/>
      <c r="C904" s="3"/>
      <c r="D904" s="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ht="15.75" customHeight="1" x14ac:dyDescent="0.45">
      <c r="A905" s="4"/>
      <c r="B905" s="2"/>
      <c r="C905" s="3"/>
      <c r="D905" s="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ht="15.75" customHeight="1" x14ac:dyDescent="0.45">
      <c r="A906" s="4"/>
      <c r="B906" s="2"/>
      <c r="C906" s="3"/>
      <c r="D906" s="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ht="15.75" customHeight="1" x14ac:dyDescent="0.45">
      <c r="A907" s="4"/>
      <c r="B907" s="2"/>
      <c r="C907" s="3"/>
      <c r="D907" s="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 ht="15.75" customHeight="1" x14ac:dyDescent="0.45">
      <c r="A908" s="4"/>
      <c r="B908" s="2"/>
      <c r="C908" s="3"/>
      <c r="D908" s="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ht="15.75" customHeight="1" x14ac:dyDescent="0.45">
      <c r="A909" s="4"/>
      <c r="B909" s="2"/>
      <c r="C909" s="3"/>
      <c r="D909" s="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ht="15.75" customHeight="1" x14ac:dyDescent="0.45">
      <c r="A910" s="4"/>
      <c r="B910" s="2"/>
      <c r="C910" s="3"/>
      <c r="D910" s="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ht="15.75" customHeight="1" x14ac:dyDescent="0.45">
      <c r="A911" s="4"/>
      <c r="B911" s="2"/>
      <c r="C911" s="3"/>
      <c r="D911" s="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ht="15.75" customHeight="1" x14ac:dyDescent="0.45">
      <c r="A912" s="4"/>
      <c r="B912" s="2"/>
      <c r="C912" s="3"/>
      <c r="D912" s="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ht="15.75" customHeight="1" x14ac:dyDescent="0.45">
      <c r="A913" s="4"/>
      <c r="B913" s="2"/>
      <c r="C913" s="3"/>
      <c r="D913" s="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ht="15.75" customHeight="1" x14ac:dyDescent="0.45">
      <c r="A914" s="4"/>
      <c r="B914" s="2"/>
      <c r="C914" s="3"/>
      <c r="D914" s="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ht="15.75" customHeight="1" x14ac:dyDescent="0.45">
      <c r="A915" s="4"/>
      <c r="B915" s="2"/>
      <c r="C915" s="3"/>
      <c r="D915" s="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ht="15.75" customHeight="1" x14ac:dyDescent="0.45">
      <c r="A916" s="4"/>
      <c r="B916" s="2"/>
      <c r="C916" s="3"/>
      <c r="D916" s="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ht="15.75" customHeight="1" x14ac:dyDescent="0.45">
      <c r="A917" s="4"/>
      <c r="B917" s="2"/>
      <c r="C917" s="3"/>
      <c r="D917" s="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 ht="15.75" customHeight="1" x14ac:dyDescent="0.45">
      <c r="A918" s="4"/>
      <c r="B918" s="2"/>
      <c r="C918" s="3"/>
      <c r="D918" s="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 ht="15.75" customHeight="1" x14ac:dyDescent="0.45">
      <c r="A919" s="4"/>
      <c r="B919" s="2"/>
      <c r="C919" s="3"/>
      <c r="D919" s="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 ht="15.75" customHeight="1" x14ac:dyDescent="0.45">
      <c r="A920" s="4"/>
      <c r="B920" s="2"/>
      <c r="C920" s="3"/>
      <c r="D920" s="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ht="15.75" customHeight="1" x14ac:dyDescent="0.45">
      <c r="A921" s="4"/>
      <c r="B921" s="2"/>
      <c r="C921" s="3"/>
      <c r="D921" s="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 ht="15.75" customHeight="1" x14ac:dyDescent="0.45">
      <c r="A922" s="4"/>
      <c r="B922" s="2"/>
      <c r="C922" s="3"/>
      <c r="D922" s="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ht="15.75" customHeight="1" x14ac:dyDescent="0.45">
      <c r="A923" s="4"/>
      <c r="B923" s="2"/>
      <c r="C923" s="3"/>
      <c r="D923" s="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ht="15.75" customHeight="1" x14ac:dyDescent="0.45">
      <c r="A924" s="4"/>
      <c r="B924" s="2"/>
      <c r="C924" s="3"/>
      <c r="D924" s="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ht="15.75" customHeight="1" x14ac:dyDescent="0.45">
      <c r="A925" s="4"/>
      <c r="B925" s="2"/>
      <c r="C925" s="3"/>
      <c r="D925" s="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 ht="15.75" customHeight="1" x14ac:dyDescent="0.45">
      <c r="A926" s="4"/>
      <c r="B926" s="2"/>
      <c r="C926" s="3"/>
      <c r="D926" s="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 ht="15.75" customHeight="1" x14ac:dyDescent="0.45">
      <c r="A927" s="4"/>
      <c r="B927" s="2"/>
      <c r="C927" s="3"/>
      <c r="D927" s="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ht="15.75" customHeight="1" x14ac:dyDescent="0.45">
      <c r="A928" s="4"/>
      <c r="B928" s="2"/>
      <c r="C928" s="3"/>
      <c r="D928" s="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ht="15.75" customHeight="1" x14ac:dyDescent="0.45">
      <c r="A929" s="4"/>
      <c r="B929" s="2"/>
      <c r="C929" s="3"/>
      <c r="D929" s="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ht="15.75" customHeight="1" x14ac:dyDescent="0.45">
      <c r="A930" s="4"/>
      <c r="B930" s="2"/>
      <c r="C930" s="3"/>
      <c r="D930" s="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spans="1:30" ht="15.75" customHeight="1" x14ac:dyDescent="0.45">
      <c r="A931" s="4"/>
      <c r="B931" s="2"/>
      <c r="C931" s="3"/>
      <c r="D931" s="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spans="1:30" ht="15.75" customHeight="1" x14ac:dyDescent="0.45">
      <c r="A932" s="4"/>
      <c r="B932" s="2"/>
      <c r="C932" s="3"/>
      <c r="D932" s="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spans="1:30" ht="15.75" customHeight="1" x14ac:dyDescent="0.45">
      <c r="A933" s="4"/>
      <c r="B933" s="2"/>
      <c r="C933" s="3"/>
      <c r="D933" s="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</row>
    <row r="934" spans="1:30" ht="15.75" customHeight="1" x14ac:dyDescent="0.45">
      <c r="A934" s="4"/>
      <c r="B934" s="2"/>
      <c r="C934" s="3"/>
      <c r="D934" s="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</row>
    <row r="935" spans="1:30" ht="15.75" customHeight="1" x14ac:dyDescent="0.45">
      <c r="A935" s="4"/>
      <c r="B935" s="2"/>
      <c r="C935" s="3"/>
      <c r="D935" s="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</row>
    <row r="936" spans="1:30" ht="15.75" customHeight="1" x14ac:dyDescent="0.45">
      <c r="A936" s="4"/>
      <c r="B936" s="2"/>
      <c r="C936" s="3"/>
      <c r="D936" s="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</row>
    <row r="937" spans="1:30" ht="15.75" customHeight="1" x14ac:dyDescent="0.45">
      <c r="A937" s="4"/>
      <c r="B937" s="2"/>
      <c r="C937" s="3"/>
      <c r="D937" s="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spans="1:30" ht="15.75" customHeight="1" x14ac:dyDescent="0.45">
      <c r="A938" s="4"/>
      <c r="B938" s="2"/>
      <c r="C938" s="3"/>
      <c r="D938" s="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spans="1:30" ht="15.75" customHeight="1" x14ac:dyDescent="0.45">
      <c r="A939" s="4"/>
      <c r="B939" s="2"/>
      <c r="C939" s="3"/>
      <c r="D939" s="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spans="1:30" ht="15.75" customHeight="1" x14ac:dyDescent="0.45">
      <c r="A940" s="4"/>
      <c r="B940" s="2"/>
      <c r="C940" s="3"/>
      <c r="D940" s="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spans="1:30" ht="15.75" customHeight="1" x14ac:dyDescent="0.45">
      <c r="A941" s="4"/>
      <c r="B941" s="2"/>
      <c r="C941" s="3"/>
      <c r="D941" s="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spans="1:30" ht="15.75" customHeight="1" x14ac:dyDescent="0.45">
      <c r="A942" s="4"/>
      <c r="B942" s="2"/>
      <c r="C942" s="3"/>
      <c r="D942" s="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</row>
    <row r="943" spans="1:30" ht="15.75" customHeight="1" x14ac:dyDescent="0.45">
      <c r="A943" s="4"/>
      <c r="B943" s="2"/>
      <c r="C943" s="3"/>
      <c r="D943" s="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spans="1:30" ht="15.75" customHeight="1" x14ac:dyDescent="0.45">
      <c r="A944" s="4"/>
      <c r="B944" s="2"/>
      <c r="C944" s="3"/>
      <c r="D944" s="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spans="1:30" ht="15.75" customHeight="1" x14ac:dyDescent="0.45">
      <c r="A945" s="4"/>
      <c r="B945" s="2"/>
      <c r="C945" s="3"/>
      <c r="D945" s="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</row>
    <row r="946" spans="1:30" ht="15.75" customHeight="1" x14ac:dyDescent="0.45">
      <c r="A946" s="4"/>
      <c r="B946" s="2"/>
      <c r="C946" s="3"/>
      <c r="D946" s="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</row>
    <row r="947" spans="1:30" ht="15.75" customHeight="1" x14ac:dyDescent="0.45">
      <c r="A947" s="4"/>
      <c r="B947" s="2"/>
      <c r="C947" s="3"/>
      <c r="D947" s="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</row>
    <row r="948" spans="1:30" ht="15.75" customHeight="1" x14ac:dyDescent="0.45">
      <c r="A948" s="4"/>
      <c r="B948" s="2"/>
      <c r="C948" s="3"/>
      <c r="D948" s="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spans="1:30" ht="15.75" customHeight="1" x14ac:dyDescent="0.45">
      <c r="A949" s="4"/>
      <c r="B949" s="2"/>
      <c r="C949" s="3"/>
      <c r="D949" s="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spans="1:30" ht="15.75" customHeight="1" x14ac:dyDescent="0.45">
      <c r="A950" s="4"/>
      <c r="B950" s="2"/>
      <c r="C950" s="3"/>
      <c r="D950" s="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</row>
    <row r="951" spans="1:30" ht="15.75" customHeight="1" x14ac:dyDescent="0.45">
      <c r="A951" s="4"/>
      <c r="B951" s="2"/>
      <c r="C951" s="3"/>
      <c r="D951" s="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</row>
    <row r="952" spans="1:30" ht="15.75" customHeight="1" x14ac:dyDescent="0.45">
      <c r="A952" s="4"/>
      <c r="B952" s="2"/>
      <c r="C952" s="3"/>
      <c r="D952" s="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</row>
    <row r="953" spans="1:30" ht="15.75" customHeight="1" x14ac:dyDescent="0.45">
      <c r="A953" s="4"/>
      <c r="B953" s="2"/>
      <c r="C953" s="3"/>
      <c r="D953" s="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</row>
    <row r="954" spans="1:30" ht="15.75" customHeight="1" x14ac:dyDescent="0.45">
      <c r="A954" s="4"/>
      <c r="B954" s="2"/>
      <c r="C954" s="3"/>
      <c r="D954" s="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</row>
    <row r="955" spans="1:30" ht="15.75" customHeight="1" x14ac:dyDescent="0.45">
      <c r="A955" s="4"/>
      <c r="B955" s="2"/>
      <c r="C955" s="3"/>
      <c r="D955" s="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</row>
    <row r="956" spans="1:30" ht="15.75" customHeight="1" x14ac:dyDescent="0.45">
      <c r="A956" s="4"/>
      <c r="B956" s="2"/>
      <c r="C956" s="3"/>
      <c r="D956" s="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</row>
    <row r="957" spans="1:30" ht="15.75" customHeight="1" x14ac:dyDescent="0.45">
      <c r="A957" s="4"/>
      <c r="B957" s="2"/>
      <c r="C957" s="3"/>
      <c r="D957" s="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</row>
    <row r="958" spans="1:30" ht="15.75" customHeight="1" x14ac:dyDescent="0.45">
      <c r="A958" s="4"/>
      <c r="B958" s="2"/>
      <c r="C958" s="3"/>
      <c r="D958" s="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</row>
    <row r="959" spans="1:30" ht="15.75" customHeight="1" x14ac:dyDescent="0.45">
      <c r="A959" s="4"/>
      <c r="B959" s="2"/>
      <c r="C959" s="3"/>
      <c r="D959" s="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</row>
    <row r="960" spans="1:30" ht="15.75" customHeight="1" x14ac:dyDescent="0.45">
      <c r="A960" s="4"/>
      <c r="B960" s="2"/>
      <c r="C960" s="3"/>
      <c r="D960" s="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</row>
    <row r="961" spans="1:30" ht="15.75" customHeight="1" x14ac:dyDescent="0.45">
      <c r="A961" s="4"/>
      <c r="B961" s="2"/>
      <c r="C961" s="3"/>
      <c r="D961" s="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</row>
    <row r="962" spans="1:30" ht="15.75" customHeight="1" x14ac:dyDescent="0.45">
      <c r="A962" s="4"/>
      <c r="B962" s="2"/>
      <c r="C962" s="3"/>
      <c r="D962" s="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</row>
    <row r="963" spans="1:30" ht="15.75" customHeight="1" x14ac:dyDescent="0.45">
      <c r="A963" s="4"/>
      <c r="B963" s="2"/>
      <c r="C963" s="3"/>
      <c r="D963" s="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</row>
    <row r="964" spans="1:30" ht="15.75" customHeight="1" x14ac:dyDescent="0.45">
      <c r="A964" s="4"/>
      <c r="B964" s="2"/>
      <c r="C964" s="3"/>
      <c r="D964" s="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</row>
    <row r="965" spans="1:30" ht="15.75" customHeight="1" x14ac:dyDescent="0.45">
      <c r="A965" s="4"/>
      <c r="B965" s="2"/>
      <c r="C965" s="3"/>
      <c r="D965" s="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</row>
    <row r="966" spans="1:30" ht="15.75" customHeight="1" x14ac:dyDescent="0.45">
      <c r="A966" s="4"/>
      <c r="B966" s="2"/>
      <c r="C966" s="3"/>
      <c r="D966" s="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</row>
    <row r="967" spans="1:30" ht="15.75" customHeight="1" x14ac:dyDescent="0.45">
      <c r="A967" s="4"/>
      <c r="B967" s="2"/>
      <c r="C967" s="3"/>
      <c r="D967" s="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</row>
    <row r="968" spans="1:30" ht="15.75" customHeight="1" x14ac:dyDescent="0.45">
      <c r="A968" s="4"/>
      <c r="B968" s="2"/>
      <c r="C968" s="3"/>
      <c r="D968" s="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</row>
    <row r="969" spans="1:30" ht="15.75" customHeight="1" x14ac:dyDescent="0.45">
      <c r="A969" s="4"/>
      <c r="B969" s="2"/>
      <c r="C969" s="3"/>
      <c r="D969" s="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</row>
    <row r="970" spans="1:30" ht="15.75" customHeight="1" x14ac:dyDescent="0.45">
      <c r="A970" s="4"/>
      <c r="B970" s="2"/>
      <c r="C970" s="3"/>
      <c r="D970" s="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</row>
    <row r="971" spans="1:30" ht="15.75" customHeight="1" x14ac:dyDescent="0.45">
      <c r="A971" s="4"/>
      <c r="B971" s="2"/>
      <c r="C971" s="3"/>
      <c r="D971" s="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</row>
    <row r="972" spans="1:30" ht="15.75" customHeight="1" x14ac:dyDescent="0.45">
      <c r="A972" s="4"/>
      <c r="B972" s="2"/>
      <c r="C972" s="3"/>
      <c r="D972" s="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</row>
    <row r="973" spans="1:30" ht="15.75" customHeight="1" x14ac:dyDescent="0.45">
      <c r="A973" s="4"/>
      <c r="B973" s="2"/>
      <c r="C973" s="3"/>
      <c r="D973" s="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</row>
    <row r="974" spans="1:30" ht="15.75" customHeight="1" x14ac:dyDescent="0.45">
      <c r="A974" s="4"/>
      <c r="B974" s="2"/>
      <c r="C974" s="3"/>
      <c r="D974" s="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</row>
    <row r="975" spans="1:30" ht="15.75" customHeight="1" x14ac:dyDescent="0.45">
      <c r="A975" s="4"/>
      <c r="B975" s="2"/>
      <c r="C975" s="3"/>
      <c r="D975" s="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</row>
    <row r="976" spans="1:30" ht="15.75" customHeight="1" x14ac:dyDescent="0.45">
      <c r="A976" s="4"/>
      <c r="B976" s="2"/>
      <c r="C976" s="3"/>
      <c r="D976" s="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</row>
    <row r="977" spans="1:30" ht="15.75" customHeight="1" x14ac:dyDescent="0.45">
      <c r="A977" s="4"/>
      <c r="B977" s="2"/>
      <c r="C977" s="3"/>
      <c r="D977" s="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</row>
    <row r="978" spans="1:30" ht="15.75" customHeight="1" x14ac:dyDescent="0.45">
      <c r="A978" s="4"/>
      <c r="B978" s="2"/>
      <c r="C978" s="3"/>
      <c r="D978" s="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</row>
    <row r="979" spans="1:30" ht="15.75" customHeight="1" x14ac:dyDescent="0.45">
      <c r="A979" s="4"/>
      <c r="B979" s="2"/>
      <c r="C979" s="3"/>
      <c r="D979" s="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</row>
    <row r="980" spans="1:30" ht="15.75" customHeight="1" x14ac:dyDescent="0.45">
      <c r="A980" s="4"/>
      <c r="B980" s="2"/>
      <c r="C980" s="3"/>
      <c r="D980" s="4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</row>
    <row r="981" spans="1:30" ht="15.75" customHeight="1" x14ac:dyDescent="0.45">
      <c r="A981" s="4"/>
      <c r="B981" s="2"/>
      <c r="C981" s="3"/>
      <c r="D981" s="4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</row>
    <row r="982" spans="1:30" ht="15.75" customHeight="1" x14ac:dyDescent="0.45">
      <c r="A982" s="4"/>
      <c r="B982" s="2"/>
      <c r="C982" s="3"/>
      <c r="D982" s="4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</row>
    <row r="983" spans="1:30" ht="15.75" customHeight="1" x14ac:dyDescent="0.45">
      <c r="A983" s="4"/>
      <c r="B983" s="2"/>
      <c r="C983" s="3"/>
      <c r="D983" s="4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</row>
    <row r="984" spans="1:30" ht="15.75" customHeight="1" x14ac:dyDescent="0.45">
      <c r="A984" s="4"/>
      <c r="B984" s="2"/>
      <c r="C984" s="3"/>
      <c r="D984" s="4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</row>
    <row r="985" spans="1:30" ht="15.75" customHeight="1" x14ac:dyDescent="0.45">
      <c r="A985" s="4"/>
      <c r="B985" s="2"/>
      <c r="C985" s="3"/>
      <c r="D985" s="4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</row>
    <row r="986" spans="1:30" ht="15.75" customHeight="1" x14ac:dyDescent="0.45">
      <c r="A986" s="4"/>
      <c r="B986" s="2"/>
      <c r="C986" s="3"/>
      <c r="D986" s="4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</row>
    <row r="987" spans="1:30" ht="15.75" customHeight="1" x14ac:dyDescent="0.45">
      <c r="A987" s="4"/>
      <c r="B987" s="2"/>
      <c r="C987" s="3"/>
      <c r="D987" s="4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</row>
    <row r="988" spans="1:30" ht="15.75" customHeight="1" x14ac:dyDescent="0.45">
      <c r="A988" s="4"/>
      <c r="B988" s="2"/>
      <c r="C988" s="3"/>
      <c r="D988" s="4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</row>
    <row r="989" spans="1:30" ht="15.75" customHeight="1" x14ac:dyDescent="0.45">
      <c r="A989" s="4"/>
      <c r="B989" s="2"/>
      <c r="C989" s="3"/>
      <c r="D989" s="4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</row>
    <row r="990" spans="1:30" ht="15.75" customHeight="1" x14ac:dyDescent="0.45">
      <c r="A990" s="4"/>
      <c r="B990" s="2"/>
      <c r="C990" s="3"/>
      <c r="D990" s="4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</row>
    <row r="991" spans="1:30" ht="15.75" customHeight="1" x14ac:dyDescent="0.45">
      <c r="A991" s="4"/>
      <c r="B991" s="2"/>
      <c r="C991" s="3"/>
      <c r="D991" s="4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</row>
    <row r="992" spans="1:30" ht="15.75" customHeight="1" x14ac:dyDescent="0.45">
      <c r="A992" s="4"/>
      <c r="B992" s="2"/>
      <c r="C992" s="3"/>
      <c r="D992" s="4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</row>
    <row r="993" spans="1:30" ht="15.75" customHeight="1" x14ac:dyDescent="0.45">
      <c r="A993" s="4"/>
      <c r="B993" s="2"/>
      <c r="C993" s="3"/>
      <c r="D993" s="4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</row>
    <row r="994" spans="1:30" ht="15.75" customHeight="1" x14ac:dyDescent="0.45">
      <c r="A994" s="4"/>
      <c r="B994" s="2"/>
      <c r="C994" s="3"/>
      <c r="D994" s="4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</row>
    <row r="995" spans="1:30" ht="15.75" customHeight="1" x14ac:dyDescent="0.45">
      <c r="A995" s="4"/>
      <c r="B995" s="2"/>
      <c r="C995" s="3"/>
      <c r="D995" s="4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</row>
    <row r="996" spans="1:30" ht="15.75" customHeight="1" x14ac:dyDescent="0.45">
      <c r="A996" s="4"/>
      <c r="B996" s="2"/>
      <c r="C996" s="3"/>
      <c r="D996" s="4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</row>
    <row r="997" spans="1:30" ht="15.75" customHeight="1" x14ac:dyDescent="0.45">
      <c r="A997" s="4"/>
      <c r="B997" s="2"/>
      <c r="C997" s="3"/>
      <c r="D997" s="4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</row>
    <row r="998" spans="1:30" ht="15.75" customHeight="1" x14ac:dyDescent="0.45">
      <c r="A998" s="4"/>
      <c r="B998" s="2"/>
      <c r="C998" s="3"/>
      <c r="D998" s="4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</row>
    <row r="999" spans="1:30" ht="15.75" customHeight="1" x14ac:dyDescent="0.45">
      <c r="A999" s="4"/>
      <c r="B999" s="2"/>
      <c r="C999" s="3"/>
      <c r="D999" s="4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</row>
    <row r="1000" spans="1:30" ht="15.75" customHeight="1" x14ac:dyDescent="0.45">
      <c r="A1000" s="4"/>
      <c r="B1000" s="2"/>
      <c r="C1000" s="3"/>
      <c r="D1000" s="4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</row>
    <row r="1001" spans="1:30" ht="15.75" customHeight="1" x14ac:dyDescent="0.45">
      <c r="A1001" s="4"/>
      <c r="B1001" s="2"/>
      <c r="C1001" s="3"/>
      <c r="D1001" s="4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</row>
    <row r="1002" spans="1:30" ht="15.75" customHeight="1" x14ac:dyDescent="0.45">
      <c r="A1002" s="4"/>
      <c r="B1002" s="2"/>
      <c r="C1002" s="3"/>
      <c r="D1002" s="4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</row>
    <row r="1003" spans="1:30" ht="15.75" customHeight="1" x14ac:dyDescent="0.45">
      <c r="A1003" s="4"/>
      <c r="B1003" s="2"/>
      <c r="C1003" s="3"/>
      <c r="D1003" s="4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</row>
    <row r="1004" spans="1:30" ht="15.75" customHeight="1" x14ac:dyDescent="0.45">
      <c r="A1004" s="4"/>
      <c r="B1004" s="2"/>
      <c r="C1004" s="3"/>
      <c r="D1004" s="4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</row>
    <row r="1005" spans="1:30" ht="15.75" customHeight="1" x14ac:dyDescent="0.45">
      <c r="A1005" s="4"/>
      <c r="B1005" s="2"/>
      <c r="C1005" s="3"/>
      <c r="D1005" s="4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</row>
    <row r="1006" spans="1:30" ht="15.75" customHeight="1" x14ac:dyDescent="0.45">
      <c r="A1006" s="4"/>
      <c r="B1006" s="2"/>
      <c r="C1006" s="3"/>
      <c r="D1006" s="4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</row>
    <row r="1007" spans="1:30" ht="15.75" customHeight="1" x14ac:dyDescent="0.45">
      <c r="A1007" s="4"/>
      <c r="B1007" s="2"/>
      <c r="C1007" s="3"/>
      <c r="D1007" s="4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</row>
    <row r="1008" spans="1:30" ht="15.75" customHeight="1" x14ac:dyDescent="0.45">
      <c r="A1008" s="4"/>
      <c r="B1008" s="2"/>
      <c r="C1008" s="3"/>
      <c r="D1008" s="4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</row>
    <row r="1009" spans="1:30" ht="15.75" customHeight="1" x14ac:dyDescent="0.45">
      <c r="A1009" s="4"/>
      <c r="B1009" s="2"/>
      <c r="C1009" s="3"/>
      <c r="D1009" s="4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</row>
    <row r="1010" spans="1:30" ht="15.75" customHeight="1" x14ac:dyDescent="0.45">
      <c r="A1010" s="4"/>
      <c r="B1010" s="2"/>
      <c r="C1010" s="3"/>
      <c r="D1010" s="4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</row>
    <row r="1011" spans="1:30" ht="15.75" customHeight="1" x14ac:dyDescent="0.45">
      <c r="A1011" s="4"/>
      <c r="B1011" s="2"/>
      <c r="C1011" s="3"/>
      <c r="D1011" s="4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</row>
    <row r="1012" spans="1:30" ht="15.75" customHeight="1" x14ac:dyDescent="0.45">
      <c r="A1012" s="4"/>
      <c r="B1012" s="2"/>
      <c r="C1012" s="3"/>
      <c r="D1012" s="4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</row>
    <row r="1013" spans="1:30" ht="15.75" customHeight="1" x14ac:dyDescent="0.45">
      <c r="A1013" s="4"/>
      <c r="B1013" s="2"/>
      <c r="C1013" s="3"/>
      <c r="D1013" s="4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</row>
    <row r="1014" spans="1:30" ht="15.75" customHeight="1" x14ac:dyDescent="0.45">
      <c r="A1014" s="4"/>
      <c r="B1014" s="2"/>
      <c r="C1014" s="3"/>
      <c r="D1014" s="4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</row>
    <row r="1015" spans="1:30" ht="15.75" customHeight="1" x14ac:dyDescent="0.45">
      <c r="A1015" s="4"/>
      <c r="B1015" s="2"/>
      <c r="C1015" s="3"/>
      <c r="D1015" s="4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</row>
    <row r="1016" spans="1:30" ht="15.75" customHeight="1" x14ac:dyDescent="0.45">
      <c r="A1016" s="4"/>
      <c r="B1016" s="2"/>
      <c r="C1016" s="3"/>
      <c r="D1016" s="4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</row>
    <row r="1017" spans="1:30" ht="15.75" customHeight="1" x14ac:dyDescent="0.45">
      <c r="A1017" s="4"/>
      <c r="B1017" s="2"/>
      <c r="C1017" s="3"/>
      <c r="D1017" s="4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</row>
    <row r="1018" spans="1:30" ht="15.75" customHeight="1" x14ac:dyDescent="0.45">
      <c r="A1018" s="4"/>
      <c r="B1018" s="2"/>
      <c r="C1018" s="3"/>
      <c r="D1018" s="4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</row>
    <row r="1019" spans="1:30" ht="15.75" customHeight="1" x14ac:dyDescent="0.45">
      <c r="A1019" s="4"/>
      <c r="B1019" s="2"/>
      <c r="C1019" s="3"/>
      <c r="D1019" s="4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</row>
    <row r="1020" spans="1:30" ht="15.75" customHeight="1" x14ac:dyDescent="0.45">
      <c r="A1020" s="4"/>
      <c r="B1020" s="2"/>
      <c r="C1020" s="3"/>
      <c r="D1020" s="4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</row>
    <row r="1021" spans="1:30" ht="15.75" customHeight="1" x14ac:dyDescent="0.45">
      <c r="A1021" s="4"/>
      <c r="B1021" s="2"/>
      <c r="C1021" s="3"/>
      <c r="D1021" s="4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</row>
    <row r="1022" spans="1:30" ht="15.75" customHeight="1" x14ac:dyDescent="0.45">
      <c r="A1022" s="4"/>
      <c r="B1022" s="2"/>
      <c r="C1022" s="3"/>
      <c r="D1022" s="4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</row>
    <row r="1023" spans="1:30" ht="15.75" customHeight="1" x14ac:dyDescent="0.45">
      <c r="A1023" s="4"/>
      <c r="B1023" s="2"/>
      <c r="C1023" s="3"/>
      <c r="D1023" s="4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</row>
    <row r="1024" spans="1:30" ht="15.75" customHeight="1" x14ac:dyDescent="0.45">
      <c r="A1024" s="4"/>
      <c r="B1024" s="2"/>
      <c r="C1024" s="3"/>
      <c r="D1024" s="4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</row>
    <row r="1025" spans="1:30" ht="15.75" customHeight="1" x14ac:dyDescent="0.45">
      <c r="A1025" s="4"/>
      <c r="B1025" s="2"/>
      <c r="C1025" s="3"/>
      <c r="D1025" s="4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</row>
    <row r="1026" spans="1:30" ht="15.75" customHeight="1" x14ac:dyDescent="0.45">
      <c r="A1026" s="4"/>
      <c r="B1026" s="2"/>
      <c r="C1026" s="3"/>
      <c r="D1026" s="4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</row>
    <row r="1027" spans="1:30" ht="15.75" customHeight="1" x14ac:dyDescent="0.45">
      <c r="A1027" s="4"/>
      <c r="B1027" s="2"/>
      <c r="C1027" s="3"/>
      <c r="D1027" s="4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</row>
    <row r="1028" spans="1:30" ht="15.75" customHeight="1" x14ac:dyDescent="0.45">
      <c r="A1028" s="4"/>
      <c r="B1028" s="2"/>
      <c r="C1028" s="3"/>
      <c r="D1028" s="4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</row>
    <row r="1029" spans="1:30" ht="15.75" customHeight="1" x14ac:dyDescent="0.45">
      <c r="A1029" s="4"/>
      <c r="B1029" s="2"/>
      <c r="C1029" s="3"/>
      <c r="D1029" s="4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</row>
    <row r="1030" spans="1:30" ht="15.75" customHeight="1" x14ac:dyDescent="0.45">
      <c r="A1030" s="4"/>
      <c r="B1030" s="2"/>
      <c r="C1030" s="3"/>
      <c r="D1030" s="4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</row>
    <row r="1031" spans="1:30" ht="15.75" customHeight="1" x14ac:dyDescent="0.45">
      <c r="A1031" s="4"/>
      <c r="B1031" s="2"/>
      <c r="C1031" s="3"/>
      <c r="D1031" s="4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</row>
    <row r="1032" spans="1:30" ht="15.75" customHeight="1" x14ac:dyDescent="0.45">
      <c r="A1032" s="4"/>
      <c r="B1032" s="2"/>
      <c r="C1032" s="3"/>
      <c r="D1032" s="4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</row>
    <row r="1033" spans="1:30" ht="15.75" customHeight="1" x14ac:dyDescent="0.45">
      <c r="A1033" s="4"/>
      <c r="B1033" s="2"/>
      <c r="C1033" s="3"/>
      <c r="D1033" s="4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</row>
    <row r="1034" spans="1:30" ht="15.75" customHeight="1" x14ac:dyDescent="0.45">
      <c r="A1034" s="4"/>
      <c r="B1034" s="2"/>
      <c r="C1034" s="3"/>
      <c r="D1034" s="4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</row>
    <row r="1035" spans="1:30" ht="15.75" customHeight="1" x14ac:dyDescent="0.45">
      <c r="A1035" s="4"/>
      <c r="B1035" s="2"/>
      <c r="C1035" s="3"/>
      <c r="D1035" s="4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</row>
    <row r="1036" spans="1:30" ht="15.75" customHeight="1" x14ac:dyDescent="0.45">
      <c r="A1036" s="4"/>
      <c r="B1036" s="2"/>
      <c r="C1036" s="3"/>
      <c r="D1036" s="4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</row>
    <row r="1037" spans="1:30" ht="15.75" customHeight="1" x14ac:dyDescent="0.45">
      <c r="A1037" s="4"/>
      <c r="B1037" s="2"/>
      <c r="C1037" s="3"/>
      <c r="D1037" s="4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</row>
    <row r="1038" spans="1:30" ht="15.75" customHeight="1" x14ac:dyDescent="0.45">
      <c r="A1038" s="4"/>
      <c r="B1038" s="2"/>
      <c r="C1038" s="3"/>
      <c r="D1038" s="4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</row>
    <row r="1039" spans="1:30" ht="15.75" customHeight="1" x14ac:dyDescent="0.45">
      <c r="A1039" s="4"/>
      <c r="B1039" s="2"/>
      <c r="C1039" s="3"/>
      <c r="D1039" s="4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</row>
    <row r="1040" spans="1:30" ht="15.75" customHeight="1" x14ac:dyDescent="0.45">
      <c r="A1040" s="4"/>
      <c r="B1040" s="2"/>
      <c r="C1040" s="3"/>
      <c r="D1040" s="4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</row>
    <row r="1041" spans="1:30" ht="15.75" customHeight="1" x14ac:dyDescent="0.45">
      <c r="A1041" s="4"/>
      <c r="B1041" s="2"/>
      <c r="C1041" s="3"/>
      <c r="D1041" s="4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</row>
    <row r="1042" spans="1:30" ht="15.75" customHeight="1" x14ac:dyDescent="0.45">
      <c r="A1042" s="4"/>
      <c r="B1042" s="2"/>
      <c r="C1042" s="3"/>
      <c r="D1042" s="4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</row>
    <row r="1043" spans="1:30" ht="15.75" customHeight="1" x14ac:dyDescent="0.45">
      <c r="A1043" s="4"/>
      <c r="B1043" s="2"/>
      <c r="C1043" s="3"/>
      <c r="D1043" s="4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</row>
    <row r="1044" spans="1:30" ht="15.75" customHeight="1" x14ac:dyDescent="0.45">
      <c r="A1044" s="4"/>
      <c r="B1044" s="2"/>
      <c r="C1044" s="3"/>
      <c r="D1044" s="4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</row>
    <row r="1045" spans="1:30" ht="15.75" customHeight="1" x14ac:dyDescent="0.45">
      <c r="A1045" s="4"/>
      <c r="B1045" s="2"/>
      <c r="C1045" s="3"/>
      <c r="D1045" s="4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</row>
    <row r="1046" spans="1:30" ht="15.75" customHeight="1" x14ac:dyDescent="0.45">
      <c r="A1046" s="4"/>
      <c r="B1046" s="2"/>
      <c r="C1046" s="3"/>
      <c r="D1046" s="4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</row>
    <row r="1047" spans="1:30" ht="15.75" customHeight="1" x14ac:dyDescent="0.45">
      <c r="A1047" s="4"/>
      <c r="B1047" s="2"/>
      <c r="C1047" s="3"/>
      <c r="D1047" s="4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</row>
    <row r="1048" spans="1:30" ht="15.75" customHeight="1" x14ac:dyDescent="0.45">
      <c r="A1048" s="4"/>
      <c r="B1048" s="2"/>
      <c r="C1048" s="3"/>
      <c r="D1048" s="4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</row>
    <row r="1049" spans="1:30" ht="15.75" customHeight="1" x14ac:dyDescent="0.45">
      <c r="A1049" s="4"/>
      <c r="B1049" s="2"/>
      <c r="C1049" s="3"/>
      <c r="D1049" s="4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</row>
    <row r="1050" spans="1:30" ht="15.75" customHeight="1" x14ac:dyDescent="0.45">
      <c r="A1050" s="4"/>
      <c r="B1050" s="2"/>
      <c r="C1050" s="3"/>
      <c r="D1050" s="4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</row>
    <row r="1051" spans="1:30" ht="15.75" customHeight="1" x14ac:dyDescent="0.45">
      <c r="A1051" s="4"/>
      <c r="B1051" s="2"/>
      <c r="C1051" s="3"/>
      <c r="D1051" s="4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</row>
    <row r="1052" spans="1:30" ht="15.75" customHeight="1" x14ac:dyDescent="0.45">
      <c r="A1052" s="4"/>
      <c r="B1052" s="2"/>
      <c r="C1052" s="3"/>
      <c r="D1052" s="4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</row>
    <row r="1053" spans="1:30" ht="15.75" customHeight="1" x14ac:dyDescent="0.45">
      <c r="A1053" s="4"/>
      <c r="B1053" s="2"/>
      <c r="C1053" s="3"/>
      <c r="D1053" s="4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</row>
    <row r="1054" spans="1:30" ht="15.75" customHeight="1" x14ac:dyDescent="0.45">
      <c r="A1054" s="4"/>
      <c r="B1054" s="2"/>
      <c r="C1054" s="3"/>
      <c r="D1054" s="4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</row>
    <row r="1055" spans="1:30" ht="15.75" customHeight="1" x14ac:dyDescent="0.45">
      <c r="A1055" s="4"/>
      <c r="B1055" s="2"/>
      <c r="C1055" s="3"/>
      <c r="D1055" s="4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</row>
    <row r="1056" spans="1:30" ht="15.75" customHeight="1" x14ac:dyDescent="0.45">
      <c r="A1056" s="4"/>
      <c r="B1056" s="2"/>
      <c r="C1056" s="3"/>
      <c r="D1056" s="4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</row>
    <row r="1057" spans="1:30" ht="15.75" customHeight="1" x14ac:dyDescent="0.45">
      <c r="A1057" s="4"/>
      <c r="B1057" s="2"/>
      <c r="C1057" s="3"/>
      <c r="D1057" s="4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</row>
    <row r="1058" spans="1:30" ht="15.75" customHeight="1" x14ac:dyDescent="0.45">
      <c r="A1058" s="4"/>
      <c r="B1058" s="2"/>
      <c r="C1058" s="3"/>
      <c r="D1058" s="4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</row>
    <row r="1059" spans="1:30" ht="15.75" customHeight="1" x14ac:dyDescent="0.45">
      <c r="A1059" s="4"/>
      <c r="B1059" s="2"/>
      <c r="C1059" s="3"/>
      <c r="D1059" s="4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</row>
    <row r="1060" spans="1:30" ht="15.75" customHeight="1" x14ac:dyDescent="0.45">
      <c r="A1060" s="4"/>
      <c r="B1060" s="2"/>
      <c r="C1060" s="3"/>
      <c r="D1060" s="4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</row>
    <row r="1061" spans="1:30" ht="15.75" customHeight="1" x14ac:dyDescent="0.45">
      <c r="A1061" s="4"/>
      <c r="B1061" s="2"/>
      <c r="C1061" s="3"/>
      <c r="D1061" s="4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</row>
    <row r="1062" spans="1:30" ht="15.75" customHeight="1" x14ac:dyDescent="0.45">
      <c r="A1062" s="4"/>
      <c r="B1062" s="2"/>
      <c r="C1062" s="3"/>
      <c r="D1062" s="4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</row>
    <row r="1063" spans="1:30" ht="15.75" customHeight="1" x14ac:dyDescent="0.45">
      <c r="A1063" s="4"/>
      <c r="B1063" s="2"/>
      <c r="C1063" s="3"/>
      <c r="D1063" s="4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</row>
    <row r="1064" spans="1:30" ht="15.75" customHeight="1" x14ac:dyDescent="0.45">
      <c r="A1064" s="4"/>
      <c r="B1064" s="2"/>
      <c r="C1064" s="3"/>
      <c r="D1064" s="4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</row>
    <row r="1065" spans="1:30" ht="15.75" customHeight="1" x14ac:dyDescent="0.45">
      <c r="A1065" s="4"/>
      <c r="B1065" s="2"/>
      <c r="C1065" s="3"/>
      <c r="D1065" s="4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</row>
    <row r="1066" spans="1:30" ht="15.75" customHeight="1" x14ac:dyDescent="0.45">
      <c r="A1066" s="4"/>
      <c r="B1066" s="2"/>
      <c r="C1066" s="3"/>
      <c r="D1066" s="4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</row>
    <row r="1067" spans="1:30" ht="15.75" customHeight="1" x14ac:dyDescent="0.45">
      <c r="A1067" s="4"/>
      <c r="B1067" s="2"/>
      <c r="C1067" s="3"/>
      <c r="D1067" s="4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</row>
    <row r="1068" spans="1:30" ht="15.75" customHeight="1" x14ac:dyDescent="0.45">
      <c r="A1068" s="4"/>
      <c r="B1068" s="2"/>
      <c r="C1068" s="3"/>
      <c r="D1068" s="4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</row>
    <row r="1069" spans="1:30" ht="15.75" customHeight="1" x14ac:dyDescent="0.45">
      <c r="A1069" s="4"/>
      <c r="B1069" s="2"/>
      <c r="C1069" s="3"/>
      <c r="D1069" s="4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</row>
    <row r="1070" spans="1:30" ht="15.75" customHeight="1" x14ac:dyDescent="0.45">
      <c r="A1070" s="4"/>
      <c r="B1070" s="2"/>
      <c r="C1070" s="3"/>
      <c r="D1070" s="4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</row>
    <row r="1071" spans="1:30" ht="15.75" customHeight="1" x14ac:dyDescent="0.45">
      <c r="A1071" s="4"/>
      <c r="B1071" s="2"/>
      <c r="C1071" s="3"/>
      <c r="D1071" s="4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</row>
    <row r="1072" spans="1:30" ht="15.75" customHeight="1" x14ac:dyDescent="0.45">
      <c r="A1072" s="4"/>
      <c r="B1072" s="2"/>
      <c r="C1072" s="3"/>
      <c r="D1072" s="4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</row>
    <row r="1073" spans="1:30" ht="15.75" customHeight="1" x14ac:dyDescent="0.45">
      <c r="A1073" s="4"/>
      <c r="B1073" s="2"/>
      <c r="C1073" s="3"/>
      <c r="D1073" s="4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</row>
    <row r="1074" spans="1:30" ht="15.75" customHeight="1" x14ac:dyDescent="0.45">
      <c r="A1074" s="4"/>
      <c r="B1074" s="2"/>
      <c r="C1074" s="3"/>
      <c r="D1074" s="4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</row>
    <row r="1075" spans="1:30" ht="15.75" customHeight="1" x14ac:dyDescent="0.45">
      <c r="A1075" s="4"/>
      <c r="B1075" s="2"/>
      <c r="C1075" s="3"/>
      <c r="D1075" s="4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</row>
  </sheetData>
  <pageMargins left="0.75" right="0.75" top="1" bottom="1" header="0" footer="0"/>
  <pageSetup paperSize="3" orientation="portrait" r:id="rId1"/>
  <colBreaks count="1" manualBreakCount="1">
    <brk id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</dc:creator>
  <cp:lastModifiedBy>toni</cp:lastModifiedBy>
  <cp:lastPrinted>2021-03-04T13:25:58Z</cp:lastPrinted>
  <dcterms:created xsi:type="dcterms:W3CDTF">2021-01-05T18:29:14Z</dcterms:created>
  <dcterms:modified xsi:type="dcterms:W3CDTF">2022-05-03T16:52:26Z</dcterms:modified>
</cp:coreProperties>
</file>