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oni\Desktop\Work\"/>
    </mc:Choice>
  </mc:AlternateContent>
  <xr:revisionPtr revIDLastSave="0" documentId="13_ncr:1_{3D2B30B9-906E-4CA3-8085-8E69D8480799}" xr6:coauthVersionLast="47" xr6:coauthVersionMax="47" xr10:uidLastSave="{00000000-0000-0000-0000-000000000000}"/>
  <bookViews>
    <workbookView xWindow="8502" yWindow="2166" windowWidth="13884" windowHeight="92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40" i="1"/>
  <c r="I42" i="1"/>
  <c r="I43" i="1"/>
  <c r="I44" i="1"/>
  <c r="I45" i="1"/>
  <c r="I46" i="1" l="1"/>
  <c r="I47" i="1" l="1"/>
  <c r="I51" i="1"/>
  <c r="I52" i="1" l="1"/>
  <c r="I53" i="1" l="1"/>
  <c r="H52" i="1"/>
  <c r="H53" i="1"/>
  <c r="H63" i="1"/>
  <c r="I63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G202" i="1"/>
  <c r="H202" i="1" s="1"/>
  <c r="I201" i="1"/>
  <c r="H201" i="1"/>
  <c r="I200" i="1"/>
  <c r="G200" i="1"/>
  <c r="H200" i="1" s="1"/>
  <c r="I199" i="1"/>
  <c r="G199" i="1"/>
  <c r="H199" i="1" s="1"/>
  <c r="I198" i="1"/>
  <c r="G198" i="1"/>
  <c r="H198" i="1" s="1"/>
  <c r="I197" i="1"/>
  <c r="G197" i="1"/>
  <c r="H197" i="1" s="1"/>
  <c r="I196" i="1"/>
  <c r="G196" i="1"/>
  <c r="H196" i="1" s="1"/>
  <c r="I195" i="1"/>
  <c r="H195" i="1"/>
  <c r="I194" i="1"/>
  <c r="H194" i="1"/>
  <c r="I193" i="1"/>
  <c r="H193" i="1"/>
  <c r="I192" i="1"/>
  <c r="G192" i="1"/>
  <c r="H192" i="1" s="1"/>
  <c r="I191" i="1"/>
  <c r="H191" i="1"/>
  <c r="I190" i="1"/>
  <c r="H190" i="1"/>
  <c r="I189" i="1"/>
  <c r="G189" i="1"/>
  <c r="H189" i="1" s="1"/>
  <c r="I188" i="1"/>
  <c r="H188" i="1"/>
  <c r="I187" i="1"/>
  <c r="G187" i="1"/>
  <c r="H187" i="1" s="1"/>
  <c r="I186" i="1"/>
  <c r="G186" i="1"/>
  <c r="H186" i="1" s="1"/>
  <c r="I185" i="1"/>
  <c r="G185" i="1"/>
  <c r="H185" i="1" s="1"/>
  <c r="I184" i="1"/>
  <c r="G184" i="1"/>
  <c r="H184" i="1" s="1"/>
  <c r="I183" i="1"/>
  <c r="G183" i="1"/>
  <c r="H183" i="1" s="1"/>
  <c r="I182" i="1"/>
  <c r="G182" i="1"/>
  <c r="H182" i="1" s="1"/>
  <c r="I181" i="1"/>
  <c r="H181" i="1"/>
  <c r="I180" i="1"/>
  <c r="H180" i="1"/>
  <c r="I179" i="1"/>
  <c r="G179" i="1"/>
  <c r="H179" i="1" s="1"/>
  <c r="I178" i="1"/>
  <c r="G178" i="1"/>
  <c r="H178" i="1" s="1"/>
  <c r="I177" i="1"/>
  <c r="G177" i="1"/>
  <c r="H177" i="1" s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G97" i="1"/>
  <c r="H97" i="1" s="1"/>
  <c r="I96" i="1"/>
  <c r="H96" i="1"/>
  <c r="I95" i="1"/>
  <c r="H95" i="1"/>
  <c r="I94" i="1"/>
  <c r="H94" i="1"/>
  <c r="I93" i="1"/>
  <c r="G93" i="1"/>
  <c r="H93" i="1" s="1"/>
  <c r="I92" i="1"/>
  <c r="G92" i="1"/>
  <c r="H92" i="1" s="1"/>
  <c r="I91" i="1"/>
  <c r="H91" i="1"/>
  <c r="I90" i="1"/>
  <c r="H90" i="1"/>
  <c r="I89" i="1"/>
  <c r="H89" i="1"/>
  <c r="I88" i="1"/>
  <c r="G88" i="1"/>
  <c r="H88" i="1" s="1"/>
  <c r="I87" i="1"/>
  <c r="G87" i="1"/>
  <c r="H87" i="1" s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G79" i="1"/>
  <c r="H79" i="1" s="1"/>
  <c r="I78" i="1"/>
  <c r="H78" i="1"/>
  <c r="I77" i="1"/>
  <c r="G77" i="1"/>
  <c r="H77" i="1" s="1"/>
  <c r="I76" i="1"/>
  <c r="H76" i="1"/>
  <c r="I75" i="1"/>
  <c r="H75" i="1"/>
  <c r="I74" i="1"/>
  <c r="H74" i="1"/>
  <c r="I73" i="1"/>
  <c r="H73" i="1"/>
  <c r="I72" i="1"/>
  <c r="G72" i="1"/>
  <c r="H72" i="1" s="1"/>
  <c r="I71" i="1"/>
  <c r="G71" i="1"/>
  <c r="H71" i="1" s="1"/>
  <c r="I70" i="1"/>
  <c r="H70" i="1"/>
  <c r="I69" i="1"/>
  <c r="G69" i="1"/>
  <c r="H69" i="1" s="1"/>
  <c r="I68" i="1"/>
  <c r="G68" i="1"/>
  <c r="H68" i="1" s="1"/>
  <c r="I67" i="1"/>
  <c r="H67" i="1"/>
  <c r="I66" i="1"/>
  <c r="H66" i="1"/>
  <c r="I65" i="1"/>
  <c r="I64" i="1"/>
  <c r="G64" i="1"/>
  <c r="H64" i="1" s="1"/>
  <c r="I62" i="1"/>
  <c r="G62" i="1"/>
  <c r="I61" i="1"/>
  <c r="H61" i="1"/>
  <c r="I60" i="1"/>
  <c r="G60" i="1"/>
  <c r="H60" i="1" s="1"/>
  <c r="I59" i="1"/>
  <c r="G59" i="1"/>
  <c r="H59" i="1" s="1"/>
  <c r="I58" i="1"/>
  <c r="G58" i="1"/>
  <c r="I57" i="1"/>
  <c r="G57" i="1"/>
  <c r="H57" i="1" s="1"/>
  <c r="I56" i="1"/>
  <c r="G56" i="1"/>
  <c r="H56" i="1" s="1"/>
  <c r="I55" i="1"/>
  <c r="H55" i="1"/>
  <c r="I54" i="1"/>
  <c r="G54" i="1"/>
  <c r="H54" i="1" s="1"/>
  <c r="F58" i="1"/>
  <c r="F65" i="1"/>
  <c r="F62" i="1"/>
  <c r="I420" i="1" l="1"/>
  <c r="H65" i="1"/>
  <c r="H58" i="1"/>
  <c r="H62" i="1"/>
  <c r="H417" i="1"/>
</calcChain>
</file>

<file path=xl/sharedStrings.xml><?xml version="1.0" encoding="utf-8"?>
<sst xmlns="http://schemas.openxmlformats.org/spreadsheetml/2006/main" count="834" uniqueCount="695">
  <si>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</si>
  <si>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</si>
  <si>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</si>
  <si>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</si>
  <si>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</si>
  <si>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</si>
  <si>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</si>
  <si>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</si>
  <si>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</si>
  <si>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</si>
  <si>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</si>
  <si>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</si>
  <si>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</si>
  <si>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</si>
  <si>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</si>
  <si>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</si>
  <si>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</si>
  <si>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</si>
  <si>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</si>
  <si>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</si>
  <si>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</si>
  <si>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</si>
  <si>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</si>
  <si>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</si>
  <si>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</si>
  <si>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</si>
  <si>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</si>
  <si>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</si>
  <si>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</si>
  <si>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</si>
  <si>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</si>
  <si>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</si>
  <si>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</si>
  <si>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</si>
  <si>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</si>
  <si>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</si>
  <si>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</si>
  <si>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</si>
  <si>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</si>
  <si>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</si>
  <si>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</si>
  <si>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</si>
  <si>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</si>
  <si>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</si>
  <si>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</si>
  <si>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</si>
  <si>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</si>
  <si>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</si>
  <si>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</si>
  <si>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</si>
  <si>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</si>
  <si>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</si>
  <si>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</si>
  <si>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</si>
  <si>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</si>
  <si>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</si>
  <si>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</si>
  <si>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</si>
  <si>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</si>
  <si>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</si>
  <si>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</si>
  <si>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</si>
  <si>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</si>
  <si>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</si>
  <si>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</si>
  <si>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</si>
  <si>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</si>
  <si>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</si>
  <si>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</si>
  <si>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</si>
  <si>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</si>
  <si>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</si>
  <si>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</si>
  <si>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</si>
  <si>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</si>
  <si>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</si>
  <si>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</si>
  <si>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</si>
  <si>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</si>
  <si>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</si>
  <si>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</si>
  <si>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</si>
  <si>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</si>
  <si>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</si>
  <si>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</si>
  <si>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</si>
  <si>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</si>
  <si>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</si>
  <si>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</si>
  <si>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</si>
  <si>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</si>
  <si>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</si>
  <si>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</si>
  <si>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</si>
  <si>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</si>
  <si>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</si>
  <si>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</si>
  <si>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</si>
  <si>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</si>
  <si>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</si>
  <si>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</si>
  <si>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</si>
  <si>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</si>
  <si>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</si>
  <si>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</si>
  <si>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</si>
  <si>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</si>
  <si>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</si>
  <si>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</si>
  <si>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</si>
  <si>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</si>
  <si>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</si>
  <si>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</si>
  <si>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</si>
  <si>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</si>
  <si>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</si>
  <si>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</si>
  <si>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</si>
  <si>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</si>
  <si>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</si>
  <si>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</si>
  <si>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</si>
  <si>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</si>
  <si>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</si>
  <si>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</si>
  <si>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</si>
  <si>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</si>
  <si>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</si>
  <si>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</si>
  <si>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</si>
  <si>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</si>
  <si>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</si>
  <si>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</si>
  <si>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</si>
  <si>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</si>
  <si>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</si>
  <si>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</si>
  <si>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</si>
  <si>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</si>
  <si>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</si>
  <si>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</si>
  <si>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</si>
  <si>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</si>
  <si>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</si>
  <si>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</si>
  <si>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</si>
  <si>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</si>
  <si>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</si>
  <si>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</si>
  <si>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</si>
  <si>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</si>
  <si>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</si>
  <si>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</si>
  <si>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</si>
  <si>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</si>
  <si>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</si>
  <si>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</si>
  <si>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</si>
  <si>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</si>
  <si>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</si>
  <si>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</si>
  <si>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</si>
  <si>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</si>
  <si>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</si>
  <si>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</si>
  <si>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</si>
  <si>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</si>
  <si>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</si>
  <si>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</si>
  <si>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</si>
  <si>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</si>
  <si>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</si>
  <si>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</si>
  <si>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</si>
  <si>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</si>
  <si>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</si>
  <si>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</si>
  <si>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</si>
  <si>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</si>
  <si>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</si>
  <si>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</si>
  <si>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</si>
  <si>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</si>
  <si>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</si>
  <si>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</si>
  <si>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</si>
  <si>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</si>
  <si>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</si>
  <si>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</si>
  <si>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</si>
  <si>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</si>
  <si>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</si>
  <si>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</si>
  <si>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</si>
  <si>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</si>
  <si>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</si>
  <si>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</si>
  <si>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</si>
  <si>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</si>
  <si>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</si>
  <si>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</si>
  <si>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</si>
  <si>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</si>
  <si>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</si>
  <si>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</si>
  <si>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</si>
  <si>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</si>
  <si>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</si>
  <si>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</si>
  <si>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</si>
  <si>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</si>
  <si>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</si>
  <si>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</si>
  <si>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</si>
  <si>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</si>
  <si>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</si>
  <si>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</si>
  <si>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</si>
  <si>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</si>
  <si>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</si>
  <si>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</si>
  <si>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</si>
  <si>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</si>
  <si>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</si>
  <si>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</si>
  <si>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</si>
  <si>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</si>
  <si>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</si>
  <si>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</si>
  <si>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</si>
  <si>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</si>
  <si>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</si>
  <si>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</si>
  <si>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</si>
  <si>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</si>
  <si>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</si>
  <si>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</si>
  <si>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</si>
  <si>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</si>
  <si>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</si>
  <si>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</si>
  <si>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</si>
  <si>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</si>
  <si>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</si>
  <si>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</si>
  <si>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</si>
  <si>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</si>
  <si>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</si>
  <si>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</si>
  <si>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</si>
  <si>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</si>
  <si>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</si>
  <si>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</si>
  <si>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</si>
  <si>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</si>
  <si>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</si>
  <si>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</si>
  <si>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</si>
  <si>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</si>
  <si>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</si>
  <si>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</si>
  <si>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</si>
  <si>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</si>
  <si>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</si>
  <si>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</si>
  <si>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</si>
  <si>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</si>
  <si>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</si>
  <si>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</si>
  <si>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</si>
  <si>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</si>
  <si>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</si>
  <si>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</si>
  <si>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</si>
  <si>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</si>
  <si>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</si>
  <si>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</si>
  <si>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</si>
  <si>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</si>
  <si>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</si>
  <si>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</si>
  <si>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</si>
  <si>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</si>
  <si>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</si>
  <si>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</si>
  <si>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</si>
  <si>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</si>
  <si>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</si>
  <si>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</si>
  <si>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</si>
  <si>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</si>
  <si>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</si>
  <si>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</si>
  <si>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</si>
  <si>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</si>
  <si>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</si>
  <si>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</si>
  <si>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</si>
  <si>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</si>
  <si>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</si>
  <si>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</si>
  <si>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</si>
  <si>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</si>
  <si>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</si>
  <si>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</si>
  <si>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</si>
  <si>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</si>
  <si>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</si>
  <si>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</si>
  <si>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</si>
  <si>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</si>
  <si>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</si>
  <si>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</si>
  <si>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</si>
  <si>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</si>
  <si>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</si>
  <si>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</si>
  <si>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</si>
  <si>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</si>
  <si>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</si>
  <si>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</si>
  <si>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</si>
  <si>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</si>
  <si>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</si>
  <si>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</si>
  <si>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</si>
  <si>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</si>
  <si>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</si>
  <si>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</si>
  <si>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</si>
  <si>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</si>
  <si>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</si>
  <si>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</si>
  <si>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</si>
  <si>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</si>
  <si>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</si>
  <si>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</si>
  <si>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</si>
  <si>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</si>
  <si>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</si>
  <si>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</si>
  <si>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</si>
  <si>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</si>
  <si>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</si>
  <si>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</si>
  <si>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</si>
  <si>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</si>
  <si>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</si>
  <si>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</si>
  <si>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</si>
  <si>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</si>
  <si>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</si>
  <si>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</si>
  <si>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</si>
  <si>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</si>
  <si>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</si>
  <si>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</si>
  <si>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</si>
  <si>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</si>
  <si>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</si>
  <si>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</si>
  <si>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</si>
  <si>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</si>
  <si>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</si>
  <si>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</si>
  <si>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</si>
  <si>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</si>
  <si>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</si>
  <si>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</si>
  <si>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</si>
  <si>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</si>
  <si>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</si>
  <si>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</si>
  <si>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</si>
  <si>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</si>
  <si>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</si>
  <si>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</si>
  <si>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</si>
  <si>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</si>
  <si>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</si>
  <si>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</si>
  <si>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</si>
  <si>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</si>
  <si>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</si>
  <si>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</si>
  <si>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</si>
  <si>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</si>
  <si>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</si>
  <si>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</si>
  <si>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</si>
  <si>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</si>
  <si>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</si>
  <si>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</si>
  <si>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</si>
  <si>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</si>
  <si>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</si>
  <si>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</si>
  <si>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</si>
  <si>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</si>
  <si>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</si>
  <si>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</si>
  <si>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</si>
  <si>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</si>
  <si>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</si>
  <si>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</si>
  <si>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</si>
  <si>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</si>
  <si>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</si>
  <si>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</si>
  <si>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</si>
  <si>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</si>
  <si>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</si>
  <si>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</si>
  <si>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</si>
  <si>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</si>
  <si>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</si>
  <si>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</si>
  <si>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</si>
  <si>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</si>
  <si>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</si>
  <si>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</si>
  <si>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</si>
  <si>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</si>
  <si>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</si>
  <si>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</si>
  <si>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</si>
  <si>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</si>
  <si>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</si>
  <si>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</si>
  <si>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</si>
  <si>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</si>
  <si>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</si>
  <si>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</si>
  <si>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</si>
  <si>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</si>
  <si>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</si>
  <si>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</si>
  <si>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</si>
  <si>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</si>
  <si>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</si>
  <si>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</si>
  <si>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</si>
  <si>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</si>
  <si>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</si>
  <si>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</si>
  <si>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</si>
  <si>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</si>
  <si>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</si>
  <si>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</si>
  <si>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</si>
  <si>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</si>
  <si>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</si>
  <si>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</si>
  <si>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</si>
  <si>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</si>
  <si>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</si>
  <si>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</si>
  <si>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</si>
  <si>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</si>
  <si>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</si>
  <si>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</si>
  <si>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</si>
  <si>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</si>
  <si>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</si>
  <si>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</si>
  <si>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</si>
  <si>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</si>
  <si>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</si>
  <si>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</si>
  <si>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</si>
  <si>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</si>
  <si>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</si>
  <si>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</si>
  <si>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</si>
  <si>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</si>
  <si>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</si>
  <si>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</si>
  <si>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</si>
  <si>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</si>
  <si>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</si>
  <si>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</si>
  <si>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</si>
  <si>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</si>
  <si>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</si>
  <si>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</si>
  <si>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</si>
  <si>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</si>
  <si>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</si>
  <si>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</si>
  <si>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</si>
  <si>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</si>
  <si>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</si>
  <si>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</si>
  <si>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</si>
  <si>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</si>
  <si>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</si>
  <si>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</si>
  <si>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</si>
  <si>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</si>
  <si>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</si>
  <si>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</si>
  <si>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</si>
  <si>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</si>
  <si>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</si>
  <si>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</si>
  <si>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</si>
  <si>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</si>
  <si>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</si>
  <si>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</si>
  <si>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</si>
  <si>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</si>
  <si>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</si>
  <si>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</si>
  <si>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</si>
  <si>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</si>
  <si>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</si>
  <si>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</si>
  <si>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</si>
  <si>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</si>
  <si>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</si>
  <si>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</si>
  <si>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</si>
  <si>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</si>
  <si>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</si>
  <si>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</si>
  <si>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</si>
  <si>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</si>
  <si>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</si>
  <si>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</si>
  <si>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</si>
  <si>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</si>
  <si>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</si>
  <si>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</si>
  <si>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</si>
  <si>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</si>
  <si>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</si>
  <si>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</si>
  <si>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</si>
  <si>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</si>
  <si>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</si>
  <si>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</si>
  <si>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</si>
  <si>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</si>
  <si>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</si>
  <si>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</si>
  <si>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</si>
  <si>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</si>
  <si>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</si>
  <si>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</si>
  <si>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</si>
  <si>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</si>
  <si>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</si>
  <si>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</si>
  <si>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</si>
  <si>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</si>
  <si>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</si>
  <si>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</si>
  <si>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</si>
  <si>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</si>
  <si>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</si>
  <si>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</si>
  <si>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</si>
  <si>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</si>
  <si>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</si>
  <si>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</si>
  <si>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</si>
  <si>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</si>
  <si>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</si>
  <si>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</si>
  <si>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</si>
  <si>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</si>
  <si>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</si>
  <si>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</si>
  <si>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</si>
  <si>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</si>
  <si>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</si>
  <si>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</si>
  <si>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</si>
  <si>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</si>
  <si>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</si>
  <si>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</si>
  <si>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</si>
  <si>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</si>
  <si>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</si>
  <si>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</si>
  <si>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</si>
  <si>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</si>
  <si>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</si>
  <si>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</si>
  <si>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</si>
  <si>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</si>
  <si>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</si>
  <si>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</si>
  <si>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</si>
  <si>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</si>
  <si>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</si>
  <si>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</si>
  <si>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</si>
  <si>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</si>
  <si>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</si>
  <si>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</si>
  <si>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</si>
  <si>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</si>
  <si>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</si>
  <si>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</si>
  <si>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</si>
  <si>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</si>
  <si>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</si>
  <si>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</si>
  <si>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</si>
  <si>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</si>
  <si>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</si>
  <si>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</si>
  <si>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</si>
  <si>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</si>
  <si>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</si>
  <si>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</si>
  <si>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</si>
  <si>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</si>
  <si>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</si>
  <si>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</si>
  <si>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</si>
  <si>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</si>
  <si>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</si>
  <si>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</si>
  <si>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</si>
  <si>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</si>
  <si>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</si>
  <si>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</si>
  <si>
    <t>PFFL</t>
  </si>
  <si>
    <t>ETRACS Monthly Pay 2x Leveraged Preferred Stock ETN</t>
  </si>
  <si>
    <t>ACV</t>
  </si>
  <si>
    <t>AllianzGI Diversified Income &amp; Convertible Fund</t>
  </si>
  <si>
    <t>SKT</t>
  </si>
  <si>
    <t>Tanger Factory Outlet Centers Inc.</t>
  </si>
  <si>
    <t>SPHD</t>
  </si>
  <si>
    <t>Invesco S&amp;P 500 High Dividend Low Volatility ETF</t>
  </si>
  <si>
    <t>Apollo Investment Corp.</t>
  </si>
  <si>
    <t>STAG Industrial Inc.</t>
  </si>
  <si>
    <t>PRU</t>
  </si>
  <si>
    <t>Prudential Financial Inc.</t>
  </si>
  <si>
    <t>GNL</t>
  </si>
  <si>
    <t>Global Net Lease</t>
  </si>
  <si>
    <t>PFFR</t>
  </si>
  <si>
    <t>InfraCap REIT Preferred ETF</t>
  </si>
  <si>
    <t>CODI</t>
  </si>
  <si>
    <t>Compass Diversified Holdings</t>
  </si>
  <si>
    <t>PFFA</t>
  </si>
  <si>
    <t>Virtus InfraCap U.S. Preferred ETF</t>
  </si>
  <si>
    <t>SUN</t>
  </si>
  <si>
    <t>Sunoco LP</t>
  </si>
  <si>
    <t>Credit Suisse X-Links Gold Shares Covered Call ETF</t>
  </si>
  <si>
    <t>GLO</t>
  </si>
  <si>
    <t>Clough Global Opportunities Fund</t>
  </si>
  <si>
    <t>RYLD</t>
  </si>
  <si>
    <t>Global X Russell 2000 Covered Call ETF</t>
  </si>
  <si>
    <t>ZIM</t>
  </si>
  <si>
    <t>ZIM Integrated Shipping Services Inc.</t>
  </si>
  <si>
    <t>ABR</t>
  </si>
  <si>
    <t>Arbor Realty Trust</t>
  </si>
  <si>
    <t>ALTY</t>
  </si>
  <si>
    <t>Global X SuperDividend Alternative ETF</t>
  </si>
  <si>
    <t>BHP</t>
  </si>
  <si>
    <t>BHP Group PLC ADR</t>
  </si>
  <si>
    <t>RIO</t>
  </si>
  <si>
    <t>Rio Tinto PLC ADR</t>
  </si>
  <si>
    <t>Ares Capital</t>
  </si>
  <si>
    <t>MCN</t>
  </si>
  <si>
    <t>Madison Covered-Call &amp; Equity Strategy Fund</t>
  </si>
  <si>
    <t>AWP</t>
  </si>
  <si>
    <t>Aberdeen Global Premier Properties Fund</t>
  </si>
  <si>
    <t>CCD</t>
  </si>
  <si>
    <t>Calamos Dynamic Convertible &amp; Income Fund</t>
  </si>
  <si>
    <t>XOM</t>
  </si>
  <si>
    <t>Exxon Mobil</t>
  </si>
  <si>
    <t>VICI</t>
  </si>
  <si>
    <t>VICI Properties Inc.</t>
  </si>
  <si>
    <t>ETG</t>
  </si>
  <si>
    <t>Eaton Vance Tax-Advantage Global Dividend Income Fund</t>
  </si>
  <si>
    <t>Global X NASDAQ 100 Covered-Call ETF</t>
  </si>
  <si>
    <t>PBR</t>
  </si>
  <si>
    <t>Petrobras ADR</t>
  </si>
  <si>
    <t>JBSAY</t>
  </si>
  <si>
    <t>JBS S.A. ADR</t>
  </si>
  <si>
    <t>New Mountain Finance Corp.</t>
  </si>
  <si>
    <t>Icahn Enterprises LP</t>
  </si>
  <si>
    <t>ILPT</t>
  </si>
  <si>
    <t>Industrial Logistics Properties Trust</t>
  </si>
  <si>
    <t>HLN</t>
  </si>
  <si>
    <t>Haleon PLC ADR</t>
  </si>
  <si>
    <t>FLNG</t>
  </si>
  <si>
    <t>Flex LNG Ltd.</t>
  </si>
  <si>
    <t>Glaxo SmithKline plc ADR</t>
  </si>
  <si>
    <t>EPR</t>
  </si>
  <si>
    <t>EPR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</si>
</sst>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/d/yy"/>
    <numFmt numFmtId="166" formatCode="\$#,##0.00"/>
  </numFmts>
  <fonts count="21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8" fontId="18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14" fontId="17" fillId="0" borderId="1" xfId="0" applyNumberFormat="1" applyFont="1" applyBorder="1" applyAlignment="1">
      <alignment horizontal="right" wrapText="1"/>
    </xf>
    <xf numFmtId="8" fontId="1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" fillId="0" borderId="1" xfId="0" applyFont="1" applyBorder="1"/>
    <xf numFmtId="0" fontId="17" fillId="0" borderId="1" xfId="0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right" wrapText="1"/>
    </xf>
    <xf numFmtId="0" fontId="18" fillId="3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92"/>
  <sheetViews>
    <sheetView tabSelected="1" workbookViewId="0">
      <pane ySplit="3" topLeftCell="A4" activePane="bottomLeft" state="frozen"/>
      <selection pane="bottomLeft" activeCell="F7" sqref="B7:F7"/>
    </sheetView>
  </sheetViews>
  <sheetFormatPr defaultColWidth="14.47265625" defaultRowHeight="15" customHeight="1" x14ac:dyDescent="0.4"/>
  <cols>
    <col min="1" max="1" width="15.7109375" customWidth="1"/>
    <col min="2" max="2" width="10.5234375" customWidth="1"/>
    <col min="3" max="3" width="46.7109375" customWidth="1"/>
    <col min="4" max="4" width="14.09375" customWidth="1"/>
    <col min="5" max="5" width="19.47265625" customWidth="1"/>
    <col min="6" max="6" width="11.5234375" customWidth="1"/>
    <col min="7" max="7" width="12" customWidth="1"/>
    <col min="8" max="8" width="10.5234375" customWidth="1"/>
    <col min="9" max="9" width="12.47265625" customWidth="1"/>
    <col min="10" max="10" width="10.5234375" customWidth="1"/>
    <col min="11" max="11" width="12.5234375" customWidth="1"/>
    <col min="12" max="12" width="11.47265625" customWidth="1"/>
    <col min="13" max="13" width="10.5234375" customWidth="1"/>
    <col min="14" max="14" width="11.47265625" customWidth="1"/>
    <col min="15" max="30" width="10.5234375" customWidth="1"/>
  </cols>
  <sheetData>
    <row r="1" spans="1:48" ht="14.7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48" ht="14.7" x14ac:dyDescent="0.45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48" x14ac:dyDescent="0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48" x14ac:dyDescent="0.5">
      <c r="A4" s="6"/>
      <c r="B4" s="7"/>
      <c r="C4" s="8"/>
      <c r="D4" s="9"/>
      <c r="E4" s="10"/>
      <c r="F4" s="9"/>
      <c r="G4" s="9"/>
      <c r="H4" s="9"/>
      <c r="I4" s="10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48" ht="15.6" x14ac:dyDescent="0.6">
      <c r="A5" s="107">
        <v>44796</v>
      </c>
      <c r="B5" s="115" t="s">
        <v>693</v>
      </c>
      <c r="C5" s="104" t="s">
        <v>694</v>
      </c>
      <c r="D5" s="101">
        <v>44648</v>
      </c>
      <c r="E5" s="108">
        <v>53.86</v>
      </c>
      <c r="F5" s="108">
        <v>47.62</v>
      </c>
      <c r="G5" s="102">
        <v>1.38</v>
      </c>
      <c r="H5" s="103">
        <v>-9.0200000000000002E-2</v>
      </c>
      <c r="I5" s="104">
        <v>148</v>
      </c>
      <c r="J5" s="10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48" ht="15.6" x14ac:dyDescent="0.6">
      <c r="A6" s="107">
        <v>44796</v>
      </c>
      <c r="B6" s="99" t="s">
        <v>690</v>
      </c>
      <c r="C6" s="104" t="s">
        <v>691</v>
      </c>
      <c r="D6" s="107">
        <v>44662</v>
      </c>
      <c r="E6" s="108">
        <v>28.68</v>
      </c>
      <c r="F6" s="108">
        <v>33.74</v>
      </c>
      <c r="G6" s="102">
        <v>0.75</v>
      </c>
      <c r="H6" s="103">
        <v>0.2026</v>
      </c>
      <c r="I6" s="105">
        <v>134</v>
      </c>
      <c r="J6" s="105"/>
      <c r="L6" s="104"/>
      <c r="M6" s="105">
        <v>1</v>
      </c>
      <c r="N6" s="105">
        <v>0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</row>
    <row r="7" spans="1:48" ht="15.6" x14ac:dyDescent="0.6">
      <c r="A7" s="107">
        <v>44784</v>
      </c>
      <c r="B7" s="112" t="s">
        <v>171</v>
      </c>
      <c r="C7" s="100" t="s">
        <v>692</v>
      </c>
      <c r="D7" s="101">
        <v>44417</v>
      </c>
      <c r="E7" s="108">
        <v>40.69</v>
      </c>
      <c r="F7" s="108">
        <v>34.590000000000003</v>
      </c>
      <c r="G7" s="102">
        <v>2.0299999999999998</v>
      </c>
      <c r="H7" s="103">
        <v>-0.10009999999999999</v>
      </c>
      <c r="I7" s="105">
        <v>367</v>
      </c>
      <c r="J7" s="104"/>
      <c r="L7" s="104"/>
      <c r="M7" s="105">
        <v>0</v>
      </c>
      <c r="N7" s="105">
        <v>0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</row>
    <row r="8" spans="1:48" ht="15.6" x14ac:dyDescent="0.6">
      <c r="A8" s="107">
        <v>44768</v>
      </c>
      <c r="B8" s="99" t="s">
        <v>688</v>
      </c>
      <c r="C8" s="104" t="s">
        <v>689</v>
      </c>
      <c r="D8" s="107">
        <v>44768</v>
      </c>
      <c r="E8" s="108">
        <v>7.37</v>
      </c>
      <c r="F8" s="108">
        <v>7.36</v>
      </c>
      <c r="G8" s="102">
        <v>0</v>
      </c>
      <c r="H8" s="103">
        <v>-1.4E-3</v>
      </c>
      <c r="I8" s="105">
        <v>0</v>
      </c>
      <c r="J8" s="104"/>
      <c r="L8" s="104"/>
      <c r="M8" s="105">
        <v>0</v>
      </c>
      <c r="N8" s="105">
        <v>0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</row>
    <row r="9" spans="1:48" ht="15.6" x14ac:dyDescent="0.6">
      <c r="A9" s="107">
        <v>44757</v>
      </c>
      <c r="B9" s="99" t="s">
        <v>686</v>
      </c>
      <c r="C9" s="100" t="s">
        <v>687</v>
      </c>
      <c r="D9" s="101">
        <v>43872</v>
      </c>
      <c r="E9" s="102">
        <v>23.73</v>
      </c>
      <c r="F9" s="108">
        <v>10.59</v>
      </c>
      <c r="G9" s="102">
        <v>2.97</v>
      </c>
      <c r="H9" s="103">
        <v>-0.42859999999999998</v>
      </c>
      <c r="I9" s="105">
        <v>885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8" ht="15.6" x14ac:dyDescent="0.6">
      <c r="A10" s="107">
        <v>44726</v>
      </c>
      <c r="B10" s="99" t="s">
        <v>58</v>
      </c>
      <c r="C10" s="100" t="s">
        <v>685</v>
      </c>
      <c r="D10" s="101">
        <v>44263</v>
      </c>
      <c r="E10" s="102">
        <v>61.58</v>
      </c>
      <c r="F10" s="108">
        <v>50.04</v>
      </c>
      <c r="G10" s="102">
        <v>12</v>
      </c>
      <c r="H10" s="103">
        <v>7.4999999999999997E-3</v>
      </c>
      <c r="I10" s="105">
        <v>463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8" ht="15.6" x14ac:dyDescent="0.6">
      <c r="A11" s="107">
        <v>44726</v>
      </c>
      <c r="B11" s="99" t="s">
        <v>54</v>
      </c>
      <c r="C11" s="104" t="s">
        <v>55</v>
      </c>
      <c r="D11" s="101">
        <v>44389</v>
      </c>
      <c r="E11" s="108">
        <v>15.99</v>
      </c>
      <c r="F11" s="108">
        <v>13.34</v>
      </c>
      <c r="G11" s="102">
        <v>1.08</v>
      </c>
      <c r="H11" s="103">
        <v>-9.8199999999999996E-2</v>
      </c>
      <c r="I11" s="105">
        <v>337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48" ht="15.6" x14ac:dyDescent="0.6">
      <c r="A12" s="107">
        <v>44726</v>
      </c>
      <c r="B12" s="99" t="s">
        <v>682</v>
      </c>
      <c r="C12" s="104" t="s">
        <v>683</v>
      </c>
      <c r="D12" s="101">
        <v>44600</v>
      </c>
      <c r="E12" s="108">
        <v>14.28</v>
      </c>
      <c r="F12" s="108">
        <v>12.81</v>
      </c>
      <c r="G12" s="102">
        <v>0.39</v>
      </c>
      <c r="H12" s="103">
        <v>-7.5800000000000006E-2</v>
      </c>
      <c r="I12" s="105">
        <v>126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48" ht="15.6" x14ac:dyDescent="0.6">
      <c r="A13" s="107">
        <v>44726</v>
      </c>
      <c r="B13" s="99" t="s">
        <v>177</v>
      </c>
      <c r="C13" s="100" t="s">
        <v>684</v>
      </c>
      <c r="D13" s="101">
        <v>44480</v>
      </c>
      <c r="E13" s="108">
        <v>13.45</v>
      </c>
      <c r="F13" s="108">
        <v>11.94</v>
      </c>
      <c r="G13" s="102">
        <v>0.6</v>
      </c>
      <c r="H13" s="103">
        <v>-6.7699999999999996E-2</v>
      </c>
      <c r="I13" s="105">
        <v>246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48" ht="15.6" x14ac:dyDescent="0.6">
      <c r="A14" s="107">
        <v>44722</v>
      </c>
      <c r="B14" s="99" t="s">
        <v>16</v>
      </c>
      <c r="C14" s="100" t="s">
        <v>17</v>
      </c>
      <c r="D14" s="101">
        <v>44271</v>
      </c>
      <c r="E14" s="108">
        <v>13.46</v>
      </c>
      <c r="F14" s="108">
        <v>12.26</v>
      </c>
      <c r="G14" s="102">
        <v>1.44</v>
      </c>
      <c r="H14" s="103">
        <v>1.78E-2</v>
      </c>
      <c r="I14" s="105">
        <v>451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48" ht="15.6" x14ac:dyDescent="0.6">
      <c r="A15" s="107">
        <v>44722</v>
      </c>
      <c r="B15" s="99" t="s">
        <v>14</v>
      </c>
      <c r="C15" s="100" t="s">
        <v>679</v>
      </c>
      <c r="D15" s="101">
        <v>44299</v>
      </c>
      <c r="E15" s="108">
        <v>22.81</v>
      </c>
      <c r="F15" s="108">
        <v>17.86</v>
      </c>
      <c r="G15" s="102">
        <v>3.66</v>
      </c>
      <c r="H15" s="103">
        <v>-5.6399999999999999E-2</v>
      </c>
      <c r="I15" s="105">
        <v>423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48" ht="15.6" x14ac:dyDescent="0.6">
      <c r="A16" s="107">
        <v>44722</v>
      </c>
      <c r="B16" s="99" t="s">
        <v>680</v>
      </c>
      <c r="C16" s="104" t="s">
        <v>681</v>
      </c>
      <c r="D16" s="107">
        <v>44571</v>
      </c>
      <c r="E16" s="108">
        <v>10.92</v>
      </c>
      <c r="F16" s="108">
        <v>13.02</v>
      </c>
      <c r="G16" s="108">
        <v>2.69</v>
      </c>
      <c r="H16" s="103">
        <v>0.43840000000000001</v>
      </c>
      <c r="I16" s="105">
        <v>151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46" ht="15.6" x14ac:dyDescent="0.6">
      <c r="A17" s="107">
        <v>44722</v>
      </c>
      <c r="B17" s="99" t="s">
        <v>677</v>
      </c>
      <c r="C17" s="100" t="s">
        <v>678</v>
      </c>
      <c r="D17" s="101">
        <v>43802</v>
      </c>
      <c r="E17" s="102">
        <v>17.04</v>
      </c>
      <c r="F17" s="108">
        <v>16.98</v>
      </c>
      <c r="G17" s="102">
        <v>3.46</v>
      </c>
      <c r="H17" s="103">
        <v>0.1996</v>
      </c>
      <c r="I17" s="105">
        <v>920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46" ht="15.6" x14ac:dyDescent="0.6">
      <c r="A18" s="107">
        <v>44719</v>
      </c>
      <c r="B18" s="115" t="s">
        <v>675</v>
      </c>
      <c r="C18" s="104" t="s">
        <v>676</v>
      </c>
      <c r="D18" s="101">
        <v>44648</v>
      </c>
      <c r="E18" s="108">
        <v>27.19</v>
      </c>
      <c r="F18" s="108">
        <v>31.81</v>
      </c>
      <c r="G18" s="102">
        <v>0</v>
      </c>
      <c r="H18" s="103">
        <v>0.1699</v>
      </c>
      <c r="I18" s="105">
        <v>71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46" ht="15.6" x14ac:dyDescent="0.6">
      <c r="A19" s="107">
        <v>44698</v>
      </c>
      <c r="B19" s="99" t="s">
        <v>673</v>
      </c>
      <c r="C19" s="100" t="s">
        <v>674</v>
      </c>
      <c r="D19" s="101">
        <v>44404</v>
      </c>
      <c r="E19" s="108">
        <v>57.43</v>
      </c>
      <c r="F19" s="108">
        <v>92.02</v>
      </c>
      <c r="G19" s="102">
        <v>3.51</v>
      </c>
      <c r="H19" s="103">
        <v>0.66339999999999999</v>
      </c>
      <c r="I19" s="105">
        <v>294</v>
      </c>
      <c r="L19" s="104"/>
      <c r="M19" s="105"/>
      <c r="N19" s="105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</row>
    <row r="20" spans="1:46" ht="15.6" x14ac:dyDescent="0.6">
      <c r="A20" s="107">
        <v>44692</v>
      </c>
      <c r="B20" s="99" t="s">
        <v>135</v>
      </c>
      <c r="C20" s="100" t="s">
        <v>136</v>
      </c>
      <c r="D20" s="101">
        <v>44204</v>
      </c>
      <c r="E20" s="108">
        <v>26.75</v>
      </c>
      <c r="F20" s="108">
        <v>25.66</v>
      </c>
      <c r="G20" s="102">
        <v>2.48</v>
      </c>
      <c r="H20" s="103">
        <v>5.1999999999999998E-2</v>
      </c>
      <c r="I20" s="105">
        <v>488</v>
      </c>
      <c r="K20" s="104"/>
      <c r="L20" s="105"/>
      <c r="M20" s="105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</row>
    <row r="21" spans="1:46" ht="15.6" x14ac:dyDescent="0.6">
      <c r="A21" s="107">
        <v>44698</v>
      </c>
      <c r="B21" s="99" t="s">
        <v>671</v>
      </c>
      <c r="C21" s="100" t="s">
        <v>672</v>
      </c>
      <c r="D21" s="101">
        <v>44215</v>
      </c>
      <c r="E21" s="108">
        <v>29</v>
      </c>
      <c r="F21" s="108">
        <v>22.18</v>
      </c>
      <c r="G21" s="102">
        <v>2.93</v>
      </c>
      <c r="H21" s="103">
        <v>-0.1343</v>
      </c>
      <c r="I21" s="105">
        <v>483</v>
      </c>
      <c r="K21" s="104"/>
      <c r="L21" s="105"/>
      <c r="M21" s="105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</row>
    <row r="22" spans="1:46" ht="15.6" x14ac:dyDescent="0.6">
      <c r="A22" s="107">
        <v>44684</v>
      </c>
      <c r="B22" s="99" t="s">
        <v>667</v>
      </c>
      <c r="C22" s="114" t="s">
        <v>668</v>
      </c>
      <c r="D22" s="101">
        <v>44082</v>
      </c>
      <c r="E22" s="102">
        <v>5.96</v>
      </c>
      <c r="F22" s="108">
        <v>7.35</v>
      </c>
      <c r="G22" s="102">
        <v>1.26</v>
      </c>
      <c r="H22" s="103">
        <v>0.4446</v>
      </c>
      <c r="I22" s="105">
        <v>602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46" ht="15.6" x14ac:dyDescent="0.6">
      <c r="A23" s="107">
        <v>44684</v>
      </c>
      <c r="B23" s="99" t="s">
        <v>669</v>
      </c>
      <c r="C23" s="100" t="s">
        <v>670</v>
      </c>
      <c r="D23" s="101">
        <v>44159</v>
      </c>
      <c r="E23" s="102">
        <v>5.13</v>
      </c>
      <c r="F23" s="108">
        <v>5.65</v>
      </c>
      <c r="G23" s="102">
        <v>0.68</v>
      </c>
      <c r="H23" s="103">
        <v>0.2339</v>
      </c>
      <c r="I23" s="105">
        <v>525</v>
      </c>
      <c r="J23" s="104"/>
      <c r="L23" s="104"/>
      <c r="M23" s="105"/>
      <c r="N23" s="105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</row>
    <row r="24" spans="1:46" ht="15.6" x14ac:dyDescent="0.6">
      <c r="A24" s="107">
        <v>44677</v>
      </c>
      <c r="B24" s="99" t="s">
        <v>536</v>
      </c>
      <c r="C24" s="100" t="s">
        <v>666</v>
      </c>
      <c r="D24" s="101">
        <v>43297</v>
      </c>
      <c r="E24" s="102">
        <v>16.57</v>
      </c>
      <c r="F24" s="108">
        <v>21.05</v>
      </c>
      <c r="G24" s="102">
        <v>5.71</v>
      </c>
      <c r="H24" s="103">
        <v>0.61499999999999999</v>
      </c>
      <c r="I24" s="105">
        <v>1380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46" ht="15.6" x14ac:dyDescent="0.6">
      <c r="A25" s="107">
        <v>44671</v>
      </c>
      <c r="B25" s="99" t="s">
        <v>664</v>
      </c>
      <c r="C25" s="104" t="s">
        <v>665</v>
      </c>
      <c r="D25" s="101">
        <v>44536</v>
      </c>
      <c r="E25" s="108">
        <v>61.5</v>
      </c>
      <c r="F25" s="108">
        <v>77.25</v>
      </c>
      <c r="G25" s="108">
        <v>11.02</v>
      </c>
      <c r="H25" s="103">
        <v>0.43530000000000002</v>
      </c>
      <c r="I25" s="105">
        <v>135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46" ht="15.6" x14ac:dyDescent="0.6">
      <c r="A26" s="107">
        <v>44656</v>
      </c>
      <c r="B26" s="99" t="s">
        <v>662</v>
      </c>
      <c r="C26" s="100" t="s">
        <v>663</v>
      </c>
      <c r="D26" s="101">
        <v>44509</v>
      </c>
      <c r="E26" s="102">
        <v>51.28</v>
      </c>
      <c r="F26" s="102">
        <v>77.849999999999994</v>
      </c>
      <c r="G26" s="102">
        <v>3</v>
      </c>
      <c r="H26" s="103">
        <v>0.5766</v>
      </c>
      <c r="I26" s="105">
        <v>147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46" ht="15.6" x14ac:dyDescent="0.6">
      <c r="A27" s="107">
        <v>44642</v>
      </c>
      <c r="B27" s="99" t="s">
        <v>658</v>
      </c>
      <c r="C27" s="100" t="s">
        <v>659</v>
      </c>
      <c r="D27" s="101">
        <v>44152</v>
      </c>
      <c r="E27" s="102">
        <v>13.09</v>
      </c>
      <c r="F27" s="108">
        <v>17.36</v>
      </c>
      <c r="G27" s="102">
        <v>1.75</v>
      </c>
      <c r="H27" s="103">
        <v>0.45989999999999998</v>
      </c>
      <c r="I27" s="105">
        <v>490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46" ht="15.6" x14ac:dyDescent="0.6">
      <c r="A28" s="107">
        <v>44642</v>
      </c>
      <c r="B28" s="99" t="s">
        <v>660</v>
      </c>
      <c r="C28" s="100" t="s">
        <v>661</v>
      </c>
      <c r="D28" s="101">
        <v>44348</v>
      </c>
      <c r="E28" s="102">
        <v>13.56</v>
      </c>
      <c r="F28" s="108">
        <v>12.73</v>
      </c>
      <c r="G28" s="102">
        <v>0.79</v>
      </c>
      <c r="H28" s="103">
        <v>-3.2000000000000002E-3</v>
      </c>
      <c r="I28" s="105">
        <v>294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46" ht="15.6" x14ac:dyDescent="0.6">
      <c r="A29" s="107">
        <v>44636</v>
      </c>
      <c r="B29" s="99" t="s">
        <v>656</v>
      </c>
      <c r="C29" s="104" t="s">
        <v>657</v>
      </c>
      <c r="D29" s="107">
        <v>44544</v>
      </c>
      <c r="E29" s="108">
        <v>48.58</v>
      </c>
      <c r="F29" s="108">
        <v>87.41</v>
      </c>
      <c r="G29" s="102">
        <v>2.5</v>
      </c>
      <c r="H29" s="103">
        <v>0.8508</v>
      </c>
      <c r="I29" s="105">
        <v>92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46" ht="15.6" x14ac:dyDescent="0.6">
      <c r="A30" s="107">
        <v>44599</v>
      </c>
      <c r="B30" s="99" t="s">
        <v>649</v>
      </c>
      <c r="C30" s="100" t="s">
        <v>650</v>
      </c>
      <c r="D30" s="101">
        <v>43591</v>
      </c>
      <c r="E30" s="102">
        <v>30.5</v>
      </c>
      <c r="F30" s="108">
        <v>45.6</v>
      </c>
      <c r="G30" s="102">
        <v>8.26</v>
      </c>
      <c r="H30" s="103">
        <v>0.76590000000000003</v>
      </c>
      <c r="I30" s="113">
        <v>1008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46" ht="15.6" x14ac:dyDescent="0.6">
      <c r="A31" s="107">
        <v>44599</v>
      </c>
      <c r="B31" s="99" t="s">
        <v>302</v>
      </c>
      <c r="C31" s="114" t="s">
        <v>651</v>
      </c>
      <c r="D31" s="101">
        <v>44116</v>
      </c>
      <c r="E31" s="102">
        <v>10.050000000000001</v>
      </c>
      <c r="F31" s="108">
        <v>8.42</v>
      </c>
      <c r="G31" s="102">
        <v>1.34</v>
      </c>
      <c r="H31" s="103">
        <v>-2.9000000000000001E-2</v>
      </c>
      <c r="I31" s="105">
        <v>483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46" ht="15.6" x14ac:dyDescent="0.6">
      <c r="A32" s="107">
        <v>44599</v>
      </c>
      <c r="B32" s="99" t="s">
        <v>652</v>
      </c>
      <c r="C32" s="100" t="s">
        <v>653</v>
      </c>
      <c r="D32" s="101">
        <v>44369</v>
      </c>
      <c r="E32" s="108">
        <v>11.75</v>
      </c>
      <c r="F32" s="108">
        <v>9.8800000000000008</v>
      </c>
      <c r="G32" s="102">
        <v>0.75</v>
      </c>
      <c r="H32" s="103">
        <v>-9.5500000000000002E-2</v>
      </c>
      <c r="I32" s="105">
        <v>230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1" ht="15.6" x14ac:dyDescent="0.6">
      <c r="A33" s="107">
        <v>44599</v>
      </c>
      <c r="B33" s="99" t="s">
        <v>654</v>
      </c>
      <c r="C33" s="104" t="s">
        <v>655</v>
      </c>
      <c r="D33" s="101">
        <v>44446</v>
      </c>
      <c r="E33" s="108">
        <v>25.3</v>
      </c>
      <c r="F33" s="108">
        <v>22.86</v>
      </c>
      <c r="G33" s="102">
        <v>1.06</v>
      </c>
      <c r="H33" s="103">
        <v>-5.45E-2</v>
      </c>
      <c r="I33" s="105">
        <v>153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1" ht="15.6" x14ac:dyDescent="0.6">
      <c r="A34" s="107">
        <v>44599</v>
      </c>
      <c r="B34" s="99" t="s">
        <v>647</v>
      </c>
      <c r="C34" s="104" t="s">
        <v>648</v>
      </c>
      <c r="D34" s="101">
        <v>43445</v>
      </c>
      <c r="E34" s="102">
        <v>23.11</v>
      </c>
      <c r="F34" s="108">
        <v>24.08</v>
      </c>
      <c r="G34" s="102">
        <v>6.79</v>
      </c>
      <c r="H34" s="103">
        <v>0.33579999999999999</v>
      </c>
      <c r="I34" s="105">
        <v>1154</v>
      </c>
      <c r="K34" s="104"/>
      <c r="L34" s="105"/>
      <c r="M34" s="10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1" ht="15.6" x14ac:dyDescent="0.6">
      <c r="A35" s="107">
        <v>44599</v>
      </c>
      <c r="B35" s="99" t="s">
        <v>574</v>
      </c>
      <c r="C35" s="100" t="s">
        <v>575</v>
      </c>
      <c r="D35" s="101">
        <v>43805</v>
      </c>
      <c r="E35" s="102">
        <v>6.62</v>
      </c>
      <c r="F35" s="108">
        <v>7.71</v>
      </c>
      <c r="G35" s="102">
        <v>1.64</v>
      </c>
      <c r="H35" s="103">
        <v>0.41239999999999999</v>
      </c>
      <c r="I35" s="105">
        <v>794</v>
      </c>
      <c r="K35" s="104"/>
      <c r="L35" s="105"/>
      <c r="M35" s="10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1" ht="15.6" x14ac:dyDescent="0.6">
      <c r="A36" s="107">
        <v>44565</v>
      </c>
      <c r="B36" s="99" t="s">
        <v>645</v>
      </c>
      <c r="C36" s="100" t="s">
        <v>646</v>
      </c>
      <c r="D36" s="101">
        <v>44144</v>
      </c>
      <c r="E36" s="102">
        <v>18.2</v>
      </c>
      <c r="F36" s="108">
        <v>30.23</v>
      </c>
      <c r="G36" s="102">
        <v>2.3199999999999998</v>
      </c>
      <c r="H36" s="103">
        <v>0.78849999999999998</v>
      </c>
      <c r="I36" s="105">
        <v>421</v>
      </c>
      <c r="K36" s="104"/>
      <c r="M36" s="104"/>
      <c r="N36" s="105"/>
      <c r="O36" s="10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5.6" x14ac:dyDescent="0.6">
      <c r="A37" s="107">
        <v>44530</v>
      </c>
      <c r="B37" s="99" t="s">
        <v>643</v>
      </c>
      <c r="C37" s="100" t="s">
        <v>644</v>
      </c>
      <c r="D37" s="101">
        <v>43740</v>
      </c>
      <c r="E37" s="102">
        <v>25.28</v>
      </c>
      <c r="F37" s="108">
        <v>23.53</v>
      </c>
      <c r="G37" s="102">
        <v>3.14</v>
      </c>
      <c r="H37" s="103">
        <v>5.5E-2</v>
      </c>
      <c r="I37" s="105">
        <v>790</v>
      </c>
      <c r="K37" s="5"/>
      <c r="L37" s="10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5.6" x14ac:dyDescent="0.6">
      <c r="A38" s="107">
        <v>44530</v>
      </c>
      <c r="B38" s="99" t="s">
        <v>196</v>
      </c>
      <c r="C38" s="100" t="s">
        <v>499</v>
      </c>
      <c r="D38" s="101">
        <v>44243</v>
      </c>
      <c r="E38" s="102">
        <v>8.48</v>
      </c>
      <c r="F38" s="108">
        <v>8.1300000000000008</v>
      </c>
      <c r="G38" s="102">
        <v>0.66</v>
      </c>
      <c r="H38" s="103">
        <v>3.6600000000000001E-2</v>
      </c>
      <c r="I38" s="105">
        <v>287</v>
      </c>
      <c r="K38" s="5"/>
      <c r="M38" s="104"/>
      <c r="N38" s="105"/>
      <c r="O38" s="10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5.6" x14ac:dyDescent="0.6">
      <c r="A39" s="107">
        <v>44523</v>
      </c>
      <c r="B39" s="99" t="s">
        <v>641</v>
      </c>
      <c r="C39" s="100" t="s">
        <v>642</v>
      </c>
      <c r="D39" s="101">
        <v>43805</v>
      </c>
      <c r="E39" s="102">
        <v>20.49</v>
      </c>
      <c r="F39" s="102">
        <v>15.06</v>
      </c>
      <c r="G39" s="102">
        <v>3.33</v>
      </c>
      <c r="H39" s="103">
        <v>-0.1023</v>
      </c>
      <c r="I39" s="105">
        <f>A39-D39</f>
        <v>718</v>
      </c>
      <c r="J39" s="11"/>
      <c r="K39" s="5"/>
      <c r="L39" s="10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1" ht="15.6" x14ac:dyDescent="0.6">
      <c r="A40" s="107">
        <v>44467</v>
      </c>
      <c r="B40" s="112" t="s">
        <v>639</v>
      </c>
      <c r="C40" s="104" t="s">
        <v>640</v>
      </c>
      <c r="D40" s="101">
        <v>44231</v>
      </c>
      <c r="E40" s="108">
        <v>82.03</v>
      </c>
      <c r="F40" s="108">
        <v>106.49</v>
      </c>
      <c r="G40" s="102">
        <v>3.45</v>
      </c>
      <c r="H40" s="103">
        <v>0.3402</v>
      </c>
      <c r="I40" s="105">
        <f>A40-D40</f>
        <v>236</v>
      </c>
      <c r="K40" s="104"/>
      <c r="M40" s="104"/>
      <c r="N40" s="105"/>
      <c r="O40" s="10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1" ht="15.6" x14ac:dyDescent="0.6">
      <c r="A41" s="107">
        <v>44418</v>
      </c>
      <c r="B41" s="99" t="s">
        <v>380</v>
      </c>
      <c r="C41" s="100" t="s">
        <v>381</v>
      </c>
      <c r="D41" s="101">
        <v>44351</v>
      </c>
      <c r="E41" s="102">
        <v>19.88</v>
      </c>
      <c r="F41" s="102">
        <v>18.93</v>
      </c>
      <c r="G41" s="102">
        <v>0.47</v>
      </c>
      <c r="H41" s="103">
        <v>-2.41E-2</v>
      </c>
      <c r="I41" s="105">
        <v>67</v>
      </c>
      <c r="J41" s="104"/>
      <c r="K41" s="105"/>
      <c r="L41" s="10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1" ht="15.6" x14ac:dyDescent="0.6">
      <c r="A42" s="107">
        <v>44369</v>
      </c>
      <c r="B42" s="99" t="s">
        <v>117</v>
      </c>
      <c r="C42" s="100" t="s">
        <v>638</v>
      </c>
      <c r="D42" s="101">
        <v>44166</v>
      </c>
      <c r="E42" s="102">
        <v>30.15</v>
      </c>
      <c r="F42" s="108">
        <v>38.65</v>
      </c>
      <c r="G42" s="102">
        <v>0.72</v>
      </c>
      <c r="H42" s="103">
        <v>0.30599999999999999</v>
      </c>
      <c r="I42" s="109">
        <f t="shared" ref="I42:I43" si="0">A42-D42</f>
        <v>203</v>
      </c>
      <c r="J42" s="105"/>
      <c r="M42" s="104"/>
      <c r="N42" s="105"/>
      <c r="O42" s="10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1" ht="15.6" x14ac:dyDescent="0.6">
      <c r="A43" s="107">
        <v>44341</v>
      </c>
      <c r="B43" s="99" t="s">
        <v>263</v>
      </c>
      <c r="C43" s="100" t="s">
        <v>637</v>
      </c>
      <c r="D43" s="101">
        <v>43805</v>
      </c>
      <c r="E43" s="102">
        <v>17.190000000000001</v>
      </c>
      <c r="F43" s="102">
        <v>14.09</v>
      </c>
      <c r="G43" s="102">
        <v>2.4300000000000002</v>
      </c>
      <c r="H43" s="103">
        <v>-3.9E-2</v>
      </c>
      <c r="I43" s="109">
        <f t="shared" si="0"/>
        <v>536</v>
      </c>
      <c r="J43" s="105"/>
      <c r="K43" s="111"/>
      <c r="L43" s="111"/>
      <c r="M43" s="11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1" s="106" customFormat="1" ht="15.6" x14ac:dyDescent="0.6">
      <c r="A44" s="107">
        <v>44321</v>
      </c>
      <c r="B44" s="99" t="s">
        <v>320</v>
      </c>
      <c r="C44" s="100" t="s">
        <v>321</v>
      </c>
      <c r="D44" s="101">
        <v>43781</v>
      </c>
      <c r="E44" s="102">
        <v>13.97</v>
      </c>
      <c r="F44" s="102">
        <v>17.440000000000001</v>
      </c>
      <c r="G44" s="102">
        <v>1.43</v>
      </c>
      <c r="H44" s="103">
        <v>0.3508</v>
      </c>
      <c r="I44" s="109">
        <f t="shared" ref="I44:I302" si="1">A44-D44</f>
        <v>540</v>
      </c>
      <c r="J44" s="105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1" s="106" customFormat="1" ht="15.6" x14ac:dyDescent="0.6">
      <c r="A45" s="107">
        <v>44321</v>
      </c>
      <c r="B45" s="99" t="s">
        <v>635</v>
      </c>
      <c r="C45" s="104" t="s">
        <v>636</v>
      </c>
      <c r="D45" s="101">
        <v>44172</v>
      </c>
      <c r="E45" s="108">
        <v>37.99</v>
      </c>
      <c r="F45" s="102">
        <v>44.84</v>
      </c>
      <c r="G45" s="102">
        <v>0.72</v>
      </c>
      <c r="H45" s="103">
        <v>0.1991</v>
      </c>
      <c r="I45" s="109">
        <f t="shared" si="1"/>
        <v>149</v>
      </c>
      <c r="J45" s="105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1" s="106" customFormat="1" ht="15.6" x14ac:dyDescent="0.6">
      <c r="A46" s="107">
        <v>44315</v>
      </c>
      <c r="B46" s="99" t="s">
        <v>633</v>
      </c>
      <c r="C46" s="100" t="s">
        <v>634</v>
      </c>
      <c r="D46" s="101">
        <v>44235</v>
      </c>
      <c r="E46" s="102">
        <v>13.32</v>
      </c>
      <c r="F46" s="102">
        <v>18.399999999999999</v>
      </c>
      <c r="G46" s="102">
        <v>0.18</v>
      </c>
      <c r="H46" s="103">
        <v>0.39450000000000002</v>
      </c>
      <c r="I46" s="109">
        <f t="shared" si="1"/>
        <v>80</v>
      </c>
      <c r="J46" s="105"/>
      <c r="K46" s="104"/>
      <c r="L46" s="105"/>
      <c r="M46" s="105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1" s="106" customFormat="1" ht="15.6" x14ac:dyDescent="0.6">
      <c r="A47" s="107">
        <v>44293</v>
      </c>
      <c r="B47" s="99" t="s">
        <v>631</v>
      </c>
      <c r="C47" s="110" t="s">
        <v>632</v>
      </c>
      <c r="D47" s="101">
        <v>43172</v>
      </c>
      <c r="E47" s="102">
        <v>22.36</v>
      </c>
      <c r="F47" s="108">
        <v>32.68</v>
      </c>
      <c r="G47" s="102">
        <v>6.39</v>
      </c>
      <c r="H47" s="103">
        <v>0.74750000000000005</v>
      </c>
      <c r="I47" s="109">
        <f t="shared" si="1"/>
        <v>1121</v>
      </c>
      <c r="J47" s="105"/>
      <c r="L47" s="104"/>
      <c r="M47" s="105"/>
      <c r="N47" s="105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s="106" customFormat="1" ht="15.6" x14ac:dyDescent="0.6">
      <c r="A48" s="107">
        <v>44642</v>
      </c>
      <c r="B48" s="99" t="s">
        <v>658</v>
      </c>
      <c r="C48" s="100" t="s">
        <v>659</v>
      </c>
      <c r="D48" s="101">
        <v>44152</v>
      </c>
      <c r="E48" s="102">
        <v>13.09</v>
      </c>
      <c r="F48" s="108">
        <v>17.36</v>
      </c>
      <c r="G48" s="102">
        <v>1.75</v>
      </c>
      <c r="H48" s="103">
        <v>0.45989999999999998</v>
      </c>
      <c r="I48" s="105">
        <v>490</v>
      </c>
      <c r="L48" s="104"/>
      <c r="M48" s="105"/>
      <c r="N48" s="105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s="106" customFormat="1" ht="15.6" x14ac:dyDescent="0.6">
      <c r="A49" s="107">
        <v>44642</v>
      </c>
      <c r="B49" s="99" t="s">
        <v>660</v>
      </c>
      <c r="C49" s="100" t="s">
        <v>661</v>
      </c>
      <c r="D49" s="101">
        <v>44348</v>
      </c>
      <c r="E49" s="102">
        <v>13.56</v>
      </c>
      <c r="F49" s="108">
        <v>12.73</v>
      </c>
      <c r="G49" s="102">
        <v>0.79</v>
      </c>
      <c r="H49" s="103">
        <v>-3.2000000000000002E-3</v>
      </c>
      <c r="I49" s="105">
        <v>294</v>
      </c>
      <c r="L49" s="104"/>
      <c r="M49" s="105"/>
      <c r="N49" s="105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s="106" customFormat="1" ht="15.6" x14ac:dyDescent="0.6">
      <c r="A50" s="107">
        <v>44636</v>
      </c>
      <c r="B50" s="99" t="s">
        <v>656</v>
      </c>
      <c r="C50" s="104" t="s">
        <v>657</v>
      </c>
      <c r="D50" s="107">
        <v>44544</v>
      </c>
      <c r="E50" s="108">
        <v>48.58</v>
      </c>
      <c r="F50" s="108">
        <v>87.41</v>
      </c>
      <c r="G50" s="102">
        <v>2.5</v>
      </c>
      <c r="H50" s="103">
        <v>0.8508</v>
      </c>
      <c r="I50" s="105">
        <v>92</v>
      </c>
      <c r="L50" s="104"/>
      <c r="M50" s="105"/>
      <c r="N50" s="105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s="106" customFormat="1" ht="15.6" x14ac:dyDescent="0.6">
      <c r="A51" s="98">
        <v>44257</v>
      </c>
      <c r="B51" s="99" t="s">
        <v>629</v>
      </c>
      <c r="C51" s="100" t="s">
        <v>630</v>
      </c>
      <c r="D51" s="101">
        <v>43623</v>
      </c>
      <c r="E51" s="102">
        <v>24.9</v>
      </c>
      <c r="F51" s="102">
        <v>18.05</v>
      </c>
      <c r="G51" s="102">
        <v>3.81</v>
      </c>
      <c r="H51" s="103">
        <v>-0.1221</v>
      </c>
      <c r="I51" s="18">
        <f t="shared" si="1"/>
        <v>634</v>
      </c>
      <c r="J51" s="105"/>
      <c r="K51" s="104"/>
      <c r="L51" s="105"/>
      <c r="M51" s="105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</row>
    <row r="52" spans="1:31" ht="15.6" x14ac:dyDescent="0.6">
      <c r="A52" s="36">
        <v>44187</v>
      </c>
      <c r="B52" s="13" t="s">
        <v>627</v>
      </c>
      <c r="C52" s="14" t="s">
        <v>628</v>
      </c>
      <c r="D52" s="96">
        <v>43991</v>
      </c>
      <c r="E52" s="97">
        <v>12.8</v>
      </c>
      <c r="F52" s="97">
        <v>12.56</v>
      </c>
      <c r="G52" s="97">
        <v>0.68</v>
      </c>
      <c r="H52" s="17">
        <f t="shared" ref="H52:H75" si="2">(F52+G52-E52)/E52</f>
        <v>3.4374999999999961E-2</v>
      </c>
      <c r="I52" s="18">
        <f t="shared" si="1"/>
        <v>196</v>
      </c>
      <c r="J52" s="1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1" ht="15.6" x14ac:dyDescent="0.6">
      <c r="A53" s="36">
        <v>44187</v>
      </c>
      <c r="B53" s="13" t="s">
        <v>103</v>
      </c>
      <c r="C53" t="s">
        <v>104</v>
      </c>
      <c r="D53" s="96">
        <v>43724</v>
      </c>
      <c r="E53" s="97">
        <v>21.45</v>
      </c>
      <c r="F53" s="97">
        <v>27.47</v>
      </c>
      <c r="G53" s="97">
        <v>2.3199999999999998</v>
      </c>
      <c r="H53" s="17">
        <f t="shared" si="2"/>
        <v>0.38881118881118881</v>
      </c>
      <c r="I53" s="18">
        <f t="shared" si="1"/>
        <v>463</v>
      </c>
      <c r="J53" s="1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1" ht="15.6" x14ac:dyDescent="0.6">
      <c r="A54" s="12">
        <v>44125</v>
      </c>
      <c r="B54" s="13" t="s">
        <v>10</v>
      </c>
      <c r="C54" s="14" t="s">
        <v>11</v>
      </c>
      <c r="D54" s="12">
        <v>43795</v>
      </c>
      <c r="E54" s="15">
        <v>54.43</v>
      </c>
      <c r="F54" s="16">
        <v>49.12</v>
      </c>
      <c r="G54" s="15">
        <f>0.7+0.7+0.7+0.7</f>
        <v>2.8</v>
      </c>
      <c r="H54" s="17">
        <f t="shared" si="2"/>
        <v>-4.611427521587369E-2</v>
      </c>
      <c r="I54" s="18">
        <f t="shared" si="1"/>
        <v>330</v>
      </c>
      <c r="L54" s="19"/>
      <c r="M54" s="18"/>
      <c r="N54" s="20"/>
      <c r="O54" s="21"/>
      <c r="P54" s="22"/>
      <c r="Q54" s="23"/>
      <c r="R54" s="2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1" ht="15.6" x14ac:dyDescent="0.6">
      <c r="A55" s="12">
        <v>44125</v>
      </c>
      <c r="B55" s="13" t="s">
        <v>12</v>
      </c>
      <c r="C55" s="19" t="s">
        <v>13</v>
      </c>
      <c r="D55" s="12">
        <v>42797</v>
      </c>
      <c r="E55" s="16">
        <v>28.35</v>
      </c>
      <c r="F55" s="16">
        <v>43</v>
      </c>
      <c r="G55" s="16">
        <v>8.98</v>
      </c>
      <c r="H55" s="17">
        <f t="shared" si="2"/>
        <v>0.83350970017636694</v>
      </c>
      <c r="I55" s="18">
        <f t="shared" si="1"/>
        <v>1328</v>
      </c>
      <c r="L55" s="21"/>
      <c r="M55" s="18"/>
      <c r="N55" s="20"/>
      <c r="O55" s="21"/>
      <c r="P55" s="24"/>
      <c r="Q55" s="23"/>
      <c r="R55" s="23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1" ht="15.6" x14ac:dyDescent="0.6">
      <c r="A56" s="12">
        <v>44125</v>
      </c>
      <c r="B56" s="13" t="s">
        <v>14</v>
      </c>
      <c r="C56" s="14" t="s">
        <v>15</v>
      </c>
      <c r="D56" s="12">
        <v>43761</v>
      </c>
      <c r="E56" s="16">
        <v>22.84</v>
      </c>
      <c r="F56" s="16">
        <v>21.42</v>
      </c>
      <c r="G56" s="16">
        <f>0.195+0.165+0.199+0.238+0.199 +0.204+0.209+0.214+0.22+0.212 +0.217</f>
        <v>2.2720000000000002</v>
      </c>
      <c r="H56" s="17">
        <f t="shared" si="2"/>
        <v>3.7302977232924708E-2</v>
      </c>
      <c r="I56" s="25">
        <f t="shared" si="1"/>
        <v>364</v>
      </c>
      <c r="L56" s="20"/>
      <c r="M56" s="18"/>
      <c r="N56" s="18"/>
      <c r="O56" s="21"/>
      <c r="P56" s="22"/>
      <c r="Q56" s="23"/>
      <c r="R56" s="23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1" ht="15.6" x14ac:dyDescent="0.6">
      <c r="A57" s="12">
        <v>44117</v>
      </c>
      <c r="B57" s="13" t="s">
        <v>16</v>
      </c>
      <c r="C57" s="14" t="s">
        <v>17</v>
      </c>
      <c r="D57" s="12">
        <v>43907</v>
      </c>
      <c r="E57" s="15">
        <v>8.3699999999999992</v>
      </c>
      <c r="F57" s="16">
        <v>14.11</v>
      </c>
      <c r="G57" s="15">
        <f>0.2+0.2+0.2</f>
        <v>0.60000000000000009</v>
      </c>
      <c r="H57" s="17">
        <f t="shared" si="2"/>
        <v>0.75746714456391884</v>
      </c>
      <c r="I57" s="18">
        <f t="shared" si="1"/>
        <v>210</v>
      </c>
      <c r="L57" s="19"/>
      <c r="M57" s="18"/>
      <c r="N57" s="18"/>
      <c r="O57" s="21"/>
      <c r="P57" s="22"/>
      <c r="Q57" s="23"/>
      <c r="R57" s="23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1" ht="15.6" x14ac:dyDescent="0.6">
      <c r="A58" s="12">
        <v>44117</v>
      </c>
      <c r="B58" s="13" t="s">
        <v>18</v>
      </c>
      <c r="C58" s="14" t="s">
        <v>19</v>
      </c>
      <c r="D58" s="12">
        <v>43837</v>
      </c>
      <c r="E58" s="16">
        <v>30.48</v>
      </c>
      <c r="F58" s="16">
        <f ca="1">IFERROR(__xludf.DUMMYFUNCTION("GOOGLEFINANCE(B8, ""closeyest"")"),33.79)</f>
        <v>33.79</v>
      </c>
      <c r="G58" s="16">
        <f>0.85+0.64+0.61</f>
        <v>2.1</v>
      </c>
      <c r="H58" s="17">
        <f t="shared" ca="1" si="2"/>
        <v>0.17749343832020997</v>
      </c>
      <c r="I58" s="18">
        <f t="shared" si="1"/>
        <v>280</v>
      </c>
      <c r="L58" s="21"/>
      <c r="M58" s="18"/>
      <c r="N58" s="18"/>
      <c r="O58" s="26"/>
      <c r="P58" s="22"/>
      <c r="Q58" s="23"/>
      <c r="R58" s="23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1" ht="15.6" x14ac:dyDescent="0.6">
      <c r="A59" s="12">
        <v>44117</v>
      </c>
      <c r="B59" s="13" t="s">
        <v>20</v>
      </c>
      <c r="C59" s="14" t="s">
        <v>21</v>
      </c>
      <c r="D59" s="12">
        <v>43962</v>
      </c>
      <c r="E59" s="15">
        <v>17.649999999999999</v>
      </c>
      <c r="F59" s="16">
        <v>18.62</v>
      </c>
      <c r="G59" s="15">
        <f>0.27+0.27</f>
        <v>0.54</v>
      </c>
      <c r="H59" s="17">
        <f t="shared" si="2"/>
        <v>8.5552407932011423E-2</v>
      </c>
      <c r="I59" s="18">
        <f t="shared" si="1"/>
        <v>155</v>
      </c>
      <c r="L59" s="19"/>
      <c r="M59" s="18"/>
      <c r="N59" s="18"/>
      <c r="O59" s="21"/>
      <c r="P59" s="22"/>
      <c r="Q59" s="23"/>
      <c r="R59" s="23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1" ht="15.6" x14ac:dyDescent="0.6">
      <c r="A60" s="12">
        <v>44117</v>
      </c>
      <c r="B60" s="13" t="s">
        <v>22</v>
      </c>
      <c r="C60" s="14" t="s">
        <v>23</v>
      </c>
      <c r="D60" s="12">
        <v>43963</v>
      </c>
      <c r="E60" s="15">
        <v>82.16</v>
      </c>
      <c r="F60" s="16">
        <v>92.73</v>
      </c>
      <c r="G60" s="15">
        <f>0.945+0.965</f>
        <v>1.91</v>
      </c>
      <c r="H60" s="17">
        <f t="shared" si="2"/>
        <v>0.15189873417721525</v>
      </c>
      <c r="I60" s="18">
        <f t="shared" si="1"/>
        <v>154</v>
      </c>
      <c r="L60" s="19"/>
      <c r="M60" s="18"/>
      <c r="N60" s="18"/>
      <c r="O60" s="21"/>
      <c r="P60" s="22"/>
      <c r="Q60" s="23"/>
      <c r="R60" s="23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1" ht="15.6" x14ac:dyDescent="0.6">
      <c r="A61" s="12">
        <v>44117</v>
      </c>
      <c r="B61" s="13" t="s">
        <v>24</v>
      </c>
      <c r="C61" s="14" t="s">
        <v>25</v>
      </c>
      <c r="D61" s="12">
        <v>44025</v>
      </c>
      <c r="E61" s="15">
        <v>53.31</v>
      </c>
      <c r="F61" s="16">
        <v>58.21</v>
      </c>
      <c r="G61" s="15">
        <v>0.64</v>
      </c>
      <c r="H61" s="17">
        <f t="shared" si="2"/>
        <v>0.10392046520352652</v>
      </c>
      <c r="I61" s="18">
        <f t="shared" si="1"/>
        <v>92</v>
      </c>
      <c r="L61" s="19"/>
      <c r="M61" s="18"/>
      <c r="N61" s="18"/>
      <c r="O61" s="21"/>
      <c r="P61" s="22"/>
      <c r="Q61" s="23"/>
      <c r="R61" s="23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1" ht="15.6" x14ac:dyDescent="0.6">
      <c r="A62" s="12">
        <v>44117</v>
      </c>
      <c r="B62" s="13" t="s">
        <v>26</v>
      </c>
      <c r="C62" s="14" t="s">
        <v>27</v>
      </c>
      <c r="D62" s="12">
        <v>43978</v>
      </c>
      <c r="E62" s="16">
        <v>20.52</v>
      </c>
      <c r="F62" s="16">
        <f ca="1">IFERROR(__xludf.DUMMYFUNCTION("GOOGLEFINANCE(B12, ""closeyest"")"),32.83)</f>
        <v>32.83</v>
      </c>
      <c r="G62" s="16">
        <f>0.35+0.36</f>
        <v>0.71</v>
      </c>
      <c r="H62" s="17">
        <f t="shared" ca="1" si="2"/>
        <v>0.63450292397660812</v>
      </c>
      <c r="I62" s="18">
        <f t="shared" si="1"/>
        <v>139</v>
      </c>
      <c r="L62" s="21"/>
      <c r="M62" s="18"/>
      <c r="N62" s="18"/>
      <c r="O62" s="26"/>
      <c r="P62" s="22"/>
      <c r="Q62" s="23"/>
      <c r="R62" s="23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1" ht="15.6" x14ac:dyDescent="0.6">
      <c r="A63" s="36">
        <v>44103</v>
      </c>
      <c r="B63" s="13" t="s">
        <v>625</v>
      </c>
      <c r="C63" s="14" t="s">
        <v>626</v>
      </c>
      <c r="D63" s="36">
        <v>43930</v>
      </c>
      <c r="E63" s="69">
        <v>28</v>
      </c>
      <c r="F63" s="69">
        <v>29.77</v>
      </c>
      <c r="G63" s="69">
        <v>0.8</v>
      </c>
      <c r="H63" s="17">
        <f t="shared" ref="H63" si="3">(F63+G63-E63)/E63</f>
        <v>9.178571428571429E-2</v>
      </c>
      <c r="I63" s="18">
        <f t="shared" ref="I63" si="4">A63-D63</f>
        <v>173</v>
      </c>
      <c r="L63" s="21"/>
      <c r="M63" s="18"/>
      <c r="N63" s="18"/>
      <c r="O63" s="34"/>
      <c r="P63" s="22"/>
      <c r="Q63" s="23"/>
      <c r="R63" s="23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1" ht="15.6" x14ac:dyDescent="0.6">
      <c r="A64" s="12">
        <v>44047</v>
      </c>
      <c r="B64" s="13" t="s">
        <v>28</v>
      </c>
      <c r="C64" s="14" t="s">
        <v>29</v>
      </c>
      <c r="D64" s="12">
        <v>43690</v>
      </c>
      <c r="E64" s="16">
        <v>44.5</v>
      </c>
      <c r="F64" s="16">
        <v>17.899999999999999</v>
      </c>
      <c r="G64" s="16">
        <f>0.8+0.8+0.4</f>
        <v>2</v>
      </c>
      <c r="H64" s="17">
        <f t="shared" si="2"/>
        <v>-0.55280898876404494</v>
      </c>
      <c r="I64" s="18">
        <f t="shared" si="1"/>
        <v>357</v>
      </c>
      <c r="L64" s="21"/>
      <c r="M64" s="18"/>
      <c r="N64" s="18"/>
      <c r="O64" s="26"/>
      <c r="P64" s="22"/>
      <c r="Q64" s="23"/>
      <c r="R64" s="23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ht="15.6" x14ac:dyDescent="0.6">
      <c r="A65" s="12">
        <v>44029</v>
      </c>
      <c r="B65" s="13" t="s">
        <v>30</v>
      </c>
      <c r="C65" s="19" t="s">
        <v>31</v>
      </c>
      <c r="D65" s="12">
        <v>43438</v>
      </c>
      <c r="E65" s="15">
        <v>77.290000000000006</v>
      </c>
      <c r="F65" s="16">
        <f ca="1">IFERROR(__xludf.DUMMYFUNCTION("GOOGLEFINANCE(B14, ""closeyest"")"),78.4)</f>
        <v>78.400000000000006</v>
      </c>
      <c r="G65" s="27">
        <v>6.39</v>
      </c>
      <c r="H65" s="17">
        <f t="shared" ca="1" si="2"/>
        <v>9.7037132876180612E-2</v>
      </c>
      <c r="I65" s="18">
        <f t="shared" si="1"/>
        <v>591</v>
      </c>
      <c r="L65" s="19"/>
      <c r="M65" s="18"/>
      <c r="N65" s="18"/>
      <c r="O65" s="21"/>
      <c r="P65" s="22"/>
      <c r="Q65" s="23"/>
      <c r="R65" s="23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ht="15.6" x14ac:dyDescent="0.6">
      <c r="A66" s="28">
        <v>43963</v>
      </c>
      <c r="B66" s="13" t="s">
        <v>32</v>
      </c>
      <c r="C66" s="14" t="s">
        <v>33</v>
      </c>
      <c r="D66" s="12">
        <v>43858</v>
      </c>
      <c r="E66" s="15">
        <v>16.86</v>
      </c>
      <c r="F66" s="16">
        <v>10.1</v>
      </c>
      <c r="G66" s="15">
        <v>0.2</v>
      </c>
      <c r="H66" s="17">
        <f t="shared" si="2"/>
        <v>-0.38908659549228947</v>
      </c>
      <c r="I66" s="18">
        <f t="shared" si="1"/>
        <v>105</v>
      </c>
      <c r="L66" s="19"/>
      <c r="M66" s="18"/>
      <c r="N66" s="18"/>
      <c r="O66" s="21"/>
      <c r="P66" s="22"/>
      <c r="Q66" s="23"/>
      <c r="R66" s="23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ht="15.6" x14ac:dyDescent="0.6">
      <c r="A67" s="28">
        <v>43956</v>
      </c>
      <c r="B67" s="13" t="s">
        <v>34</v>
      </c>
      <c r="C67" s="14" t="s">
        <v>35</v>
      </c>
      <c r="D67" s="12">
        <v>43795</v>
      </c>
      <c r="E67" s="15">
        <v>41.82</v>
      </c>
      <c r="F67" s="16">
        <v>25.2</v>
      </c>
      <c r="G67" s="15">
        <v>0.46500000000000002</v>
      </c>
      <c r="H67" s="17">
        <f t="shared" si="2"/>
        <v>-0.38629842180774754</v>
      </c>
      <c r="I67" s="18">
        <f t="shared" si="1"/>
        <v>161</v>
      </c>
      <c r="L67" s="19"/>
      <c r="M67" s="18"/>
      <c r="N67" s="18"/>
      <c r="O67" s="21"/>
      <c r="P67" s="22"/>
      <c r="Q67" s="23"/>
      <c r="R67" s="23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ht="15.6" x14ac:dyDescent="0.6">
      <c r="A68" s="28">
        <v>43956</v>
      </c>
      <c r="B68" s="13" t="s">
        <v>36</v>
      </c>
      <c r="C68" s="14" t="s">
        <v>37</v>
      </c>
      <c r="D68" s="12">
        <v>43795</v>
      </c>
      <c r="E68" s="15">
        <v>29.55</v>
      </c>
      <c r="F68" s="16">
        <v>17.760000000000002</v>
      </c>
      <c r="G68" s="15">
        <f>0.34*2</f>
        <v>0.68</v>
      </c>
      <c r="H68" s="17">
        <f t="shared" si="2"/>
        <v>-0.37597292724196274</v>
      </c>
      <c r="I68" s="18">
        <f t="shared" si="1"/>
        <v>161</v>
      </c>
      <c r="L68" s="19"/>
      <c r="M68" s="18"/>
      <c r="N68" s="18"/>
      <c r="O68" s="21"/>
      <c r="P68" s="22"/>
      <c r="Q68" s="23"/>
      <c r="R68" s="23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ht="15.6" x14ac:dyDescent="0.6">
      <c r="A69" s="28">
        <v>43942</v>
      </c>
      <c r="B69" s="13" t="s">
        <v>38</v>
      </c>
      <c r="C69" s="29" t="s">
        <v>39</v>
      </c>
      <c r="D69" s="12">
        <v>43899</v>
      </c>
      <c r="E69" s="16">
        <v>14.45</v>
      </c>
      <c r="F69" s="16">
        <v>4.84</v>
      </c>
      <c r="G69" s="16">
        <f>0.5*4+0.05</f>
        <v>2.0499999999999998</v>
      </c>
      <c r="H69" s="17">
        <f t="shared" si="2"/>
        <v>-0.52318339100346023</v>
      </c>
      <c r="I69" s="18">
        <f t="shared" si="1"/>
        <v>43</v>
      </c>
      <c r="J69" s="25"/>
      <c r="K69" s="20"/>
      <c r="L69" s="18"/>
      <c r="M69" s="18"/>
      <c r="O69" s="21"/>
      <c r="P69" s="22"/>
      <c r="Q69" s="23"/>
      <c r="R69" s="23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30"/>
      <c r="AD69" s="30"/>
    </row>
    <row r="70" spans="1:30" ht="15.6" x14ac:dyDescent="0.6">
      <c r="A70" s="28">
        <v>43942</v>
      </c>
      <c r="B70" s="13" t="s">
        <v>40</v>
      </c>
      <c r="C70" s="29" t="s">
        <v>41</v>
      </c>
      <c r="D70" s="12">
        <v>43840</v>
      </c>
      <c r="E70" s="16">
        <v>17.34</v>
      </c>
      <c r="F70" s="16">
        <v>7.75</v>
      </c>
      <c r="G70" s="16">
        <v>0.52500000000000002</v>
      </c>
      <c r="H70" s="17">
        <f t="shared" si="2"/>
        <v>-0.52277970011534025</v>
      </c>
      <c r="I70" s="18">
        <f t="shared" si="1"/>
        <v>102</v>
      </c>
      <c r="J70" s="25"/>
      <c r="K70" s="20"/>
      <c r="L70" s="18"/>
      <c r="M70" s="18"/>
      <c r="O70" s="21"/>
      <c r="P70" s="22"/>
      <c r="Q70" s="23"/>
      <c r="R70" s="23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30"/>
      <c r="AD70" s="30"/>
    </row>
    <row r="71" spans="1:30" ht="15.6" x14ac:dyDescent="0.6">
      <c r="A71" s="28">
        <v>43942</v>
      </c>
      <c r="B71" s="13" t="s">
        <v>42</v>
      </c>
      <c r="C71" s="14" t="s">
        <v>43</v>
      </c>
      <c r="D71" s="12">
        <v>43788</v>
      </c>
      <c r="E71" s="16">
        <v>14.42</v>
      </c>
      <c r="F71" s="16">
        <v>3.99</v>
      </c>
      <c r="G71" s="16">
        <f>0.4+0.05</f>
        <v>0.45</v>
      </c>
      <c r="H71" s="17">
        <f t="shared" si="2"/>
        <v>-0.69209431345353678</v>
      </c>
      <c r="I71" s="18">
        <f t="shared" si="1"/>
        <v>154</v>
      </c>
      <c r="J71" s="25"/>
      <c r="K71" s="20"/>
      <c r="L71" s="18"/>
      <c r="M71" s="18"/>
      <c r="O71" s="21"/>
      <c r="P71" s="22"/>
      <c r="Q71" s="23"/>
      <c r="R71" s="23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30"/>
      <c r="AD71" s="30"/>
    </row>
    <row r="72" spans="1:30" ht="15.6" x14ac:dyDescent="0.6">
      <c r="A72" s="31">
        <v>43942</v>
      </c>
      <c r="B72" s="13" t="s">
        <v>44</v>
      </c>
      <c r="C72" s="14" t="s">
        <v>45</v>
      </c>
      <c r="D72" s="12">
        <v>43780</v>
      </c>
      <c r="E72" s="16">
        <v>12.79</v>
      </c>
      <c r="F72" s="16">
        <v>10.41</v>
      </c>
      <c r="G72" s="16">
        <f>0.47</f>
        <v>0.47</v>
      </c>
      <c r="H72" s="17">
        <f t="shared" si="2"/>
        <v>-0.14933541829554328</v>
      </c>
      <c r="I72" s="18">
        <f t="shared" si="1"/>
        <v>162</v>
      </c>
      <c r="J72" s="12"/>
      <c r="K72" s="21"/>
      <c r="L72" s="18"/>
      <c r="M72" s="18"/>
      <c r="O72" s="26"/>
      <c r="P72" s="24"/>
      <c r="Q72" s="23"/>
      <c r="R72" s="23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30"/>
      <c r="AD72" s="30"/>
    </row>
    <row r="73" spans="1:30" ht="15.6" x14ac:dyDescent="0.6">
      <c r="A73" s="31">
        <v>43934</v>
      </c>
      <c r="B73" s="13" t="s">
        <v>46</v>
      </c>
      <c r="C73" s="14" t="s">
        <v>47</v>
      </c>
      <c r="D73" s="12">
        <v>43922</v>
      </c>
      <c r="E73" s="16">
        <v>27.43</v>
      </c>
      <c r="F73" s="16">
        <v>34</v>
      </c>
      <c r="G73" s="16">
        <v>0</v>
      </c>
      <c r="H73" s="17">
        <f t="shared" si="2"/>
        <v>0.23951877506379876</v>
      </c>
      <c r="I73" s="18">
        <f t="shared" si="1"/>
        <v>12</v>
      </c>
      <c r="J73" s="32"/>
      <c r="K73" s="12"/>
      <c r="L73" s="21"/>
      <c r="M73" s="18"/>
      <c r="N73" s="18"/>
      <c r="O73" s="26"/>
      <c r="P73" s="24"/>
      <c r="Q73" s="23"/>
      <c r="R73" s="23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30"/>
      <c r="AD73" s="30"/>
    </row>
    <row r="74" spans="1:30" ht="15.6" x14ac:dyDescent="0.6">
      <c r="A74" s="28">
        <v>43874</v>
      </c>
      <c r="B74" s="13" t="s">
        <v>22</v>
      </c>
      <c r="C74" s="14" t="s">
        <v>23</v>
      </c>
      <c r="D74" s="12">
        <v>43783</v>
      </c>
      <c r="E74" s="15">
        <v>88.46</v>
      </c>
      <c r="F74" s="15">
        <v>99.5</v>
      </c>
      <c r="G74" s="15">
        <v>0.94499999999999995</v>
      </c>
      <c r="H74" s="17">
        <f t="shared" si="2"/>
        <v>0.13548496495591228</v>
      </c>
      <c r="I74" s="18">
        <f t="shared" si="1"/>
        <v>91</v>
      </c>
      <c r="K74" s="19"/>
      <c r="L74" s="18"/>
      <c r="M74" s="18"/>
      <c r="O74" s="21"/>
      <c r="P74" s="24"/>
      <c r="Q74" s="23"/>
      <c r="R74" s="23"/>
      <c r="S74" s="20"/>
      <c r="T74" s="20"/>
      <c r="U74" s="20"/>
      <c r="V74" s="20"/>
      <c r="W74" s="20"/>
      <c r="X74" s="20"/>
      <c r="Y74" s="20"/>
      <c r="Z74" s="20"/>
      <c r="AA74" s="20"/>
      <c r="AB74" s="30"/>
      <c r="AC74" s="30"/>
      <c r="AD74" s="30"/>
    </row>
    <row r="75" spans="1:30" ht="15.6" x14ac:dyDescent="0.6">
      <c r="A75" s="28">
        <v>43879</v>
      </c>
      <c r="B75" s="13" t="s">
        <v>48</v>
      </c>
      <c r="C75" s="14" t="s">
        <v>49</v>
      </c>
      <c r="D75" s="12">
        <v>43412</v>
      </c>
      <c r="E75" s="15">
        <v>31.9</v>
      </c>
      <c r="F75" s="15">
        <v>35.64</v>
      </c>
      <c r="G75" s="33">
        <v>2.06</v>
      </c>
      <c r="H75" s="17">
        <f t="shared" si="2"/>
        <v>0.18181818181818196</v>
      </c>
      <c r="I75" s="18">
        <f t="shared" si="1"/>
        <v>467</v>
      </c>
      <c r="K75" s="19"/>
      <c r="L75" s="18"/>
      <c r="M75" s="18"/>
      <c r="O75" s="21"/>
      <c r="P75" s="24"/>
      <c r="Q75" s="23"/>
      <c r="R75" s="23"/>
      <c r="S75" s="20"/>
      <c r="T75" s="20"/>
      <c r="U75" s="20"/>
      <c r="V75" s="20"/>
      <c r="W75" s="20"/>
      <c r="X75" s="20"/>
      <c r="Y75" s="20"/>
      <c r="Z75" s="20"/>
      <c r="AA75" s="20"/>
      <c r="AB75" s="30"/>
      <c r="AC75" s="30"/>
      <c r="AD75" s="30"/>
    </row>
    <row r="76" spans="1:30" ht="15.6" x14ac:dyDescent="0.6">
      <c r="A76" s="31">
        <v>43858</v>
      </c>
      <c r="B76" s="13" t="s">
        <v>50</v>
      </c>
      <c r="C76" s="14" t="s">
        <v>51</v>
      </c>
      <c r="D76" s="12">
        <v>42934</v>
      </c>
      <c r="E76" s="16">
        <v>16.850000000000001</v>
      </c>
      <c r="F76" s="16">
        <v>21.23</v>
      </c>
      <c r="G76" s="34">
        <v>4.68</v>
      </c>
      <c r="H76" s="17">
        <f t="shared" ref="H76:H77" si="5">((F76+G76)-E76)/E76</f>
        <v>0.53768545994065264</v>
      </c>
      <c r="I76" s="18">
        <f t="shared" si="1"/>
        <v>924</v>
      </c>
      <c r="K76" s="19"/>
      <c r="L76" s="18"/>
      <c r="M76" s="18"/>
      <c r="O76" s="21"/>
      <c r="P76" s="24"/>
      <c r="Q76" s="23"/>
      <c r="R76" s="23"/>
      <c r="S76" s="20"/>
      <c r="T76" s="20"/>
      <c r="U76" s="20"/>
      <c r="V76" s="20"/>
      <c r="W76" s="20"/>
      <c r="X76" s="20"/>
      <c r="Y76" s="20"/>
      <c r="Z76" s="20"/>
      <c r="AA76" s="20"/>
      <c r="AB76" s="30"/>
      <c r="AC76" s="30"/>
      <c r="AD76" s="30"/>
    </row>
    <row r="77" spans="1:30" ht="15.6" x14ac:dyDescent="0.6">
      <c r="A77" s="12">
        <v>43816</v>
      </c>
      <c r="B77" s="13" t="s">
        <v>52</v>
      </c>
      <c r="C77" s="19" t="s">
        <v>53</v>
      </c>
      <c r="D77" s="12">
        <v>43480</v>
      </c>
      <c r="E77" s="15">
        <v>39.58</v>
      </c>
      <c r="F77" s="16">
        <v>25.49</v>
      </c>
      <c r="G77" s="35">
        <f>0.09+0.144+0.129</f>
        <v>0.36299999999999999</v>
      </c>
      <c r="H77" s="17">
        <f t="shared" si="5"/>
        <v>-0.34681657402728655</v>
      </c>
      <c r="I77" s="18">
        <f t="shared" si="1"/>
        <v>336</v>
      </c>
      <c r="K77" s="19"/>
      <c r="L77" s="18"/>
      <c r="M77" s="18"/>
      <c r="O77" s="21"/>
      <c r="P77" s="24"/>
      <c r="Q77" s="23"/>
      <c r="R77" s="23"/>
      <c r="S77" s="20"/>
      <c r="T77" s="20"/>
      <c r="U77" s="20"/>
      <c r="V77" s="20"/>
      <c r="W77" s="20"/>
      <c r="X77" s="20"/>
      <c r="Y77" s="20"/>
      <c r="Z77" s="20"/>
      <c r="AA77" s="20"/>
      <c r="AB77" s="30"/>
      <c r="AC77" s="30"/>
      <c r="AD77" s="30"/>
    </row>
    <row r="78" spans="1:30" ht="15.6" x14ac:dyDescent="0.6">
      <c r="A78" s="36">
        <v>43794</v>
      </c>
      <c r="B78" s="13" t="s">
        <v>54</v>
      </c>
      <c r="C78" s="14" t="s">
        <v>55</v>
      </c>
      <c r="D78" s="37">
        <v>42751</v>
      </c>
      <c r="E78" s="16">
        <v>12.58</v>
      </c>
      <c r="F78" s="16">
        <v>14.38</v>
      </c>
      <c r="G78" s="34">
        <v>4.42</v>
      </c>
      <c r="H78" s="17">
        <f t="shared" ref="H78:H108" si="6">(F78+G78-E78)/E78</f>
        <v>0.49443561208267095</v>
      </c>
      <c r="I78" s="18">
        <f t="shared" si="1"/>
        <v>1043</v>
      </c>
      <c r="K78" s="19"/>
      <c r="L78" s="18"/>
      <c r="M78" s="18"/>
      <c r="O78" s="21"/>
      <c r="P78" s="24"/>
      <c r="Q78" s="23"/>
      <c r="R78" s="23"/>
      <c r="S78" s="20"/>
      <c r="T78" s="20"/>
      <c r="U78" s="20"/>
      <c r="V78" s="20"/>
      <c r="W78" s="20"/>
      <c r="X78" s="20"/>
      <c r="Y78" s="20"/>
      <c r="Z78" s="20"/>
      <c r="AA78" s="20"/>
      <c r="AB78" s="30"/>
      <c r="AC78" s="30"/>
      <c r="AD78" s="30"/>
    </row>
    <row r="79" spans="1:30" ht="15.6" x14ac:dyDescent="0.6">
      <c r="A79" s="31">
        <v>43781</v>
      </c>
      <c r="B79" s="13" t="s">
        <v>16</v>
      </c>
      <c r="C79" s="19" t="s">
        <v>17</v>
      </c>
      <c r="D79" s="12">
        <v>43505</v>
      </c>
      <c r="E79" s="16">
        <v>9.9600000000000009</v>
      </c>
      <c r="F79" s="16">
        <v>12.23</v>
      </c>
      <c r="G79" s="16">
        <f>0.2+0.2+0.2</f>
        <v>0.60000000000000009</v>
      </c>
      <c r="H79" s="17">
        <f t="shared" si="6"/>
        <v>0.28815261044176699</v>
      </c>
      <c r="I79" s="18">
        <f t="shared" si="1"/>
        <v>276</v>
      </c>
      <c r="K79" s="19"/>
      <c r="L79" s="18"/>
      <c r="M79" s="18"/>
      <c r="O79" s="21"/>
      <c r="P79" s="24"/>
      <c r="Q79" s="23"/>
      <c r="R79" s="23"/>
      <c r="S79" s="20"/>
      <c r="T79" s="20"/>
      <c r="U79" s="20"/>
      <c r="V79" s="20"/>
      <c r="W79" s="20"/>
      <c r="X79" s="20"/>
      <c r="Y79" s="20"/>
      <c r="Z79" s="20"/>
      <c r="AA79" s="20"/>
      <c r="AB79" s="30"/>
      <c r="AC79" s="30"/>
      <c r="AD79" s="30"/>
    </row>
    <row r="80" spans="1:30" ht="15.6" x14ac:dyDescent="0.6">
      <c r="A80" s="28">
        <v>43774</v>
      </c>
      <c r="B80" s="13" t="s">
        <v>56</v>
      </c>
      <c r="C80" s="19" t="s">
        <v>57</v>
      </c>
      <c r="D80" s="12">
        <v>42146</v>
      </c>
      <c r="E80" s="16">
        <v>33.28</v>
      </c>
      <c r="F80" s="16">
        <v>43.55</v>
      </c>
      <c r="G80" s="38">
        <v>8.77</v>
      </c>
      <c r="H80" s="17">
        <f t="shared" si="6"/>
        <v>0.57211538461538436</v>
      </c>
      <c r="I80" s="18">
        <f t="shared" si="1"/>
        <v>1628</v>
      </c>
      <c r="K80" s="19"/>
      <c r="L80" s="18"/>
      <c r="M80" s="18"/>
      <c r="O80" s="21"/>
      <c r="P80" s="24"/>
      <c r="Q80" s="23"/>
      <c r="R80" s="23"/>
      <c r="S80" s="20"/>
      <c r="T80" s="20"/>
      <c r="U80" s="20"/>
      <c r="V80" s="20"/>
      <c r="W80" s="20"/>
      <c r="X80" s="20"/>
      <c r="Y80" s="20"/>
      <c r="Z80" s="20"/>
      <c r="AA80" s="20"/>
      <c r="AB80" s="30"/>
      <c r="AC80" s="30"/>
      <c r="AD80" s="30"/>
    </row>
    <row r="81" spans="1:30" ht="15.6" x14ac:dyDescent="0.6">
      <c r="A81" s="28">
        <v>43774</v>
      </c>
      <c r="B81" s="13" t="s">
        <v>58</v>
      </c>
      <c r="C81" s="19" t="s">
        <v>59</v>
      </c>
      <c r="D81" s="12">
        <v>43224</v>
      </c>
      <c r="E81" s="16">
        <v>67.25</v>
      </c>
      <c r="F81" s="16">
        <v>68.41</v>
      </c>
      <c r="G81" s="38">
        <v>11.25</v>
      </c>
      <c r="H81" s="17">
        <f t="shared" si="6"/>
        <v>0.18453531598513007</v>
      </c>
      <c r="I81" s="25">
        <f t="shared" si="1"/>
        <v>550</v>
      </c>
      <c r="K81" s="20"/>
      <c r="L81" s="18"/>
      <c r="M81" s="18"/>
      <c r="O81" s="21"/>
      <c r="P81" s="22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30"/>
      <c r="AC81" s="30"/>
      <c r="AD81" s="30"/>
    </row>
    <row r="82" spans="1:30" ht="15.6" x14ac:dyDescent="0.6">
      <c r="A82" s="28">
        <v>43774</v>
      </c>
      <c r="B82" s="13" t="s">
        <v>60</v>
      </c>
      <c r="C82" s="14" t="s">
        <v>61</v>
      </c>
      <c r="D82" s="12">
        <v>43749</v>
      </c>
      <c r="E82" s="16">
        <v>11.4</v>
      </c>
      <c r="F82" s="16">
        <v>11.65</v>
      </c>
      <c r="G82" s="38">
        <v>0</v>
      </c>
      <c r="H82" s="17">
        <f t="shared" si="6"/>
        <v>2.1929824561403508E-2</v>
      </c>
      <c r="I82" s="25">
        <f t="shared" si="1"/>
        <v>25</v>
      </c>
      <c r="K82" s="20"/>
      <c r="L82" s="18"/>
      <c r="M82" s="18"/>
      <c r="O82" s="21"/>
      <c r="P82" s="2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30"/>
      <c r="AC82" s="30"/>
      <c r="AD82" s="30"/>
    </row>
    <row r="83" spans="1:30" ht="15.6" x14ac:dyDescent="0.6">
      <c r="A83" s="28">
        <v>43767</v>
      </c>
      <c r="B83" s="13" t="s">
        <v>62</v>
      </c>
      <c r="C83" s="19" t="s">
        <v>63</v>
      </c>
      <c r="D83" s="12">
        <v>43139</v>
      </c>
      <c r="E83" s="16">
        <v>35.03</v>
      </c>
      <c r="F83" s="16">
        <v>52.84</v>
      </c>
      <c r="G83" s="38">
        <v>5.09</v>
      </c>
      <c r="H83" s="17">
        <f t="shared" si="6"/>
        <v>0.65372537824721677</v>
      </c>
      <c r="I83" s="25">
        <f t="shared" si="1"/>
        <v>628</v>
      </c>
      <c r="K83" s="19"/>
      <c r="L83" s="18"/>
      <c r="M83" s="18"/>
      <c r="O83" s="21"/>
      <c r="P83" s="22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30"/>
      <c r="AC83" s="30"/>
      <c r="AD83" s="30"/>
    </row>
    <row r="84" spans="1:30" ht="15.6" x14ac:dyDescent="0.6">
      <c r="A84" s="28">
        <v>43767</v>
      </c>
      <c r="B84" s="13" t="s">
        <v>64</v>
      </c>
      <c r="C84" s="39" t="s">
        <v>65</v>
      </c>
      <c r="D84" s="12">
        <v>43284</v>
      </c>
      <c r="E84" s="16">
        <v>45.86</v>
      </c>
      <c r="F84" s="16">
        <v>37.99</v>
      </c>
      <c r="G84" s="27">
        <v>3.08</v>
      </c>
      <c r="H84" s="17">
        <f t="shared" si="6"/>
        <v>-0.10444832097688615</v>
      </c>
      <c r="I84" s="25">
        <f t="shared" si="1"/>
        <v>483</v>
      </c>
      <c r="K84" s="19"/>
      <c r="L84" s="18"/>
      <c r="M84" s="18"/>
      <c r="O84" s="21"/>
      <c r="P84" s="24"/>
      <c r="Q84" s="23"/>
      <c r="R84" s="23"/>
      <c r="S84" s="20"/>
      <c r="T84" s="20"/>
      <c r="U84" s="20"/>
      <c r="V84" s="20"/>
      <c r="W84" s="20"/>
      <c r="X84" s="20"/>
      <c r="Y84" s="20"/>
      <c r="Z84" s="20"/>
      <c r="AA84" s="20"/>
      <c r="AB84" s="30"/>
      <c r="AC84" s="30"/>
      <c r="AD84" s="30"/>
    </row>
    <row r="85" spans="1:30" ht="15.6" x14ac:dyDescent="0.6">
      <c r="A85" s="28">
        <v>43704</v>
      </c>
      <c r="B85" s="13" t="s">
        <v>66</v>
      </c>
      <c r="C85" s="14" t="s">
        <v>67</v>
      </c>
      <c r="D85" s="12">
        <v>43655</v>
      </c>
      <c r="E85" s="16">
        <v>37.97</v>
      </c>
      <c r="F85" s="16">
        <v>40.549999999999997</v>
      </c>
      <c r="G85" s="16">
        <v>0.66</v>
      </c>
      <c r="H85" s="17">
        <f t="shared" si="6"/>
        <v>8.5330524097971955E-2</v>
      </c>
      <c r="I85" s="5">
        <f t="shared" si="1"/>
        <v>49</v>
      </c>
      <c r="J85" s="16"/>
      <c r="K85" s="19"/>
      <c r="L85" s="18"/>
      <c r="M85" s="18"/>
      <c r="O85" s="21"/>
      <c r="P85" s="22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30"/>
      <c r="AC85" s="30"/>
      <c r="AD85" s="30"/>
    </row>
    <row r="86" spans="1:30" ht="15.6" x14ac:dyDescent="0.6">
      <c r="A86" s="28">
        <v>43683</v>
      </c>
      <c r="B86" s="13" t="s">
        <v>68</v>
      </c>
      <c r="C86" s="14" t="s">
        <v>69</v>
      </c>
      <c r="D86" s="12">
        <v>43578</v>
      </c>
      <c r="E86" s="16">
        <v>43.17</v>
      </c>
      <c r="F86" s="16">
        <v>38.15</v>
      </c>
      <c r="G86" s="16">
        <v>0.5</v>
      </c>
      <c r="H86" s="17">
        <f t="shared" si="6"/>
        <v>-0.10470233958767669</v>
      </c>
      <c r="I86" s="5">
        <f t="shared" si="1"/>
        <v>105</v>
      </c>
      <c r="J86" s="16"/>
      <c r="K86" s="19"/>
      <c r="L86" s="18"/>
      <c r="M86" s="18"/>
      <c r="O86" s="21"/>
      <c r="P86" s="22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30"/>
      <c r="AC86" s="30"/>
      <c r="AD86" s="30"/>
    </row>
    <row r="87" spans="1:30" ht="15.6" x14ac:dyDescent="0.6">
      <c r="A87" s="28">
        <v>43697</v>
      </c>
      <c r="B87" s="13" t="s">
        <v>70</v>
      </c>
      <c r="C87" s="14" t="s">
        <v>71</v>
      </c>
      <c r="D87" s="12">
        <v>43535</v>
      </c>
      <c r="E87" s="16">
        <v>18.02</v>
      </c>
      <c r="F87" s="16">
        <v>16.829999999999998</v>
      </c>
      <c r="G87" s="16">
        <f>0.44+0.44</f>
        <v>0.88</v>
      </c>
      <c r="H87" s="17">
        <f t="shared" si="6"/>
        <v>-1.7203107658157728E-2</v>
      </c>
      <c r="I87" s="5">
        <f t="shared" si="1"/>
        <v>162</v>
      </c>
      <c r="J87" s="25"/>
      <c r="K87" s="21"/>
      <c r="L87" s="18"/>
      <c r="M87" s="18"/>
      <c r="O87" s="21"/>
      <c r="P87" s="22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30"/>
      <c r="AC87" s="30"/>
      <c r="AD87" s="30"/>
    </row>
    <row r="88" spans="1:30" ht="15.6" x14ac:dyDescent="0.6">
      <c r="A88" s="40">
        <v>43641</v>
      </c>
      <c r="B88" s="41" t="s">
        <v>72</v>
      </c>
      <c r="C88" s="42" t="s">
        <v>73</v>
      </c>
      <c r="D88" s="43">
        <v>43563</v>
      </c>
      <c r="E88" s="44">
        <v>18.100000000000001</v>
      </c>
      <c r="F88" s="44">
        <v>16.96</v>
      </c>
      <c r="G88" s="44">
        <f>0.18+0.16</f>
        <v>0.33999999999999997</v>
      </c>
      <c r="H88" s="45">
        <f t="shared" si="6"/>
        <v>-4.4198895027624342E-2</v>
      </c>
      <c r="I88" s="5">
        <f t="shared" si="1"/>
        <v>78</v>
      </c>
      <c r="J88" s="25"/>
      <c r="K88" s="21"/>
      <c r="L88" s="16"/>
      <c r="M88" s="18"/>
      <c r="O88" s="26"/>
      <c r="P88" s="22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30"/>
      <c r="AC88" s="30"/>
      <c r="AD88" s="30"/>
    </row>
    <row r="89" spans="1:30" ht="15.6" x14ac:dyDescent="0.6">
      <c r="A89" s="40">
        <v>43641</v>
      </c>
      <c r="B89" s="41" t="s">
        <v>38</v>
      </c>
      <c r="C89" s="42" t="s">
        <v>74</v>
      </c>
      <c r="D89" s="43">
        <v>42157</v>
      </c>
      <c r="E89" s="44">
        <v>17.02</v>
      </c>
      <c r="F89" s="44">
        <v>15.9</v>
      </c>
      <c r="G89" s="46">
        <v>7.24</v>
      </c>
      <c r="H89" s="45">
        <f t="shared" si="6"/>
        <v>0.35957696827262053</v>
      </c>
      <c r="I89" s="5">
        <f t="shared" si="1"/>
        <v>1484</v>
      </c>
      <c r="J89" s="25"/>
      <c r="K89" s="21"/>
      <c r="L89" s="16"/>
      <c r="M89" s="18"/>
      <c r="O89" s="26"/>
      <c r="P89" s="24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30"/>
      <c r="AC89" s="30"/>
      <c r="AD89" s="30"/>
    </row>
    <row r="90" spans="1:30" ht="15.6" x14ac:dyDescent="0.6">
      <c r="A90" s="40">
        <v>43571</v>
      </c>
      <c r="B90" s="47" t="s">
        <v>75</v>
      </c>
      <c r="C90" s="42" t="s">
        <v>76</v>
      </c>
      <c r="D90" s="43">
        <v>42780</v>
      </c>
      <c r="E90" s="44">
        <v>38.619999999999997</v>
      </c>
      <c r="F90" s="44">
        <v>32.61</v>
      </c>
      <c r="G90" s="46">
        <v>4.83</v>
      </c>
      <c r="H90" s="45">
        <f t="shared" si="6"/>
        <v>-3.0554117037804241E-2</v>
      </c>
      <c r="I90" s="5">
        <f t="shared" si="1"/>
        <v>791</v>
      </c>
      <c r="J90" s="17"/>
      <c r="K90" s="16"/>
      <c r="L90" s="21"/>
      <c r="M90" s="21"/>
      <c r="N90" s="20"/>
      <c r="O90" s="21"/>
      <c r="P90" s="24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30"/>
      <c r="AC90" s="30"/>
      <c r="AD90" s="30"/>
    </row>
    <row r="91" spans="1:30" ht="15.6" x14ac:dyDescent="0.6">
      <c r="A91" s="48">
        <v>43557</v>
      </c>
      <c r="B91" s="47" t="s">
        <v>77</v>
      </c>
      <c r="C91" s="42" t="s">
        <v>78</v>
      </c>
      <c r="D91" s="49">
        <v>43045</v>
      </c>
      <c r="E91" s="44">
        <v>17.649999999999999</v>
      </c>
      <c r="F91" s="44">
        <v>17.71</v>
      </c>
      <c r="G91" s="46">
        <v>1.91</v>
      </c>
      <c r="H91" s="45">
        <f t="shared" si="6"/>
        <v>0.11161473087818712</v>
      </c>
      <c r="I91" s="5">
        <f t="shared" si="1"/>
        <v>512</v>
      </c>
      <c r="J91" s="17"/>
      <c r="K91" s="16"/>
      <c r="L91" s="21"/>
      <c r="M91" s="21"/>
      <c r="N91" s="20"/>
      <c r="O91" s="21"/>
      <c r="P91" s="24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30"/>
      <c r="AC91" s="30"/>
      <c r="AD91" s="30"/>
    </row>
    <row r="92" spans="1:30" ht="15.6" x14ac:dyDescent="0.6">
      <c r="A92" s="40">
        <v>43524</v>
      </c>
      <c r="B92" s="47" t="s">
        <v>79</v>
      </c>
      <c r="C92" s="42" t="s">
        <v>80</v>
      </c>
      <c r="D92" s="43">
        <v>43322</v>
      </c>
      <c r="E92" s="44">
        <v>30</v>
      </c>
      <c r="F92" s="44">
        <v>30.5</v>
      </c>
      <c r="G92" s="44">
        <f>G368</f>
        <v>2.2599999999999998</v>
      </c>
      <c r="H92" s="45">
        <f t="shared" si="6"/>
        <v>9.1999999999999929E-2</v>
      </c>
      <c r="I92" s="5">
        <f t="shared" si="1"/>
        <v>202</v>
      </c>
      <c r="J92" s="50"/>
      <c r="K92" s="21"/>
      <c r="L92" s="18"/>
      <c r="M92" s="16"/>
      <c r="N92" s="20"/>
      <c r="P92" s="51"/>
      <c r="Q92" s="52"/>
      <c r="R92" s="52"/>
      <c r="S92" s="52"/>
      <c r="T92" s="52"/>
      <c r="U92" s="20"/>
      <c r="V92" s="20"/>
      <c r="W92" s="20"/>
      <c r="X92" s="20"/>
      <c r="Y92" s="20"/>
      <c r="Z92" s="20"/>
      <c r="AA92" s="20"/>
      <c r="AB92" s="30"/>
      <c r="AC92" s="30"/>
      <c r="AD92" s="30"/>
    </row>
    <row r="93" spans="1:30" ht="15.6" x14ac:dyDescent="0.6">
      <c r="A93" s="40">
        <v>43523</v>
      </c>
      <c r="B93" s="47" t="s">
        <v>81</v>
      </c>
      <c r="C93" s="42" t="s">
        <v>82</v>
      </c>
      <c r="D93" s="43">
        <v>43388</v>
      </c>
      <c r="E93" s="44">
        <v>19.5</v>
      </c>
      <c r="F93" s="44">
        <v>18.5</v>
      </c>
      <c r="G93" s="44">
        <f>G371</f>
        <v>0.06</v>
      </c>
      <c r="H93" s="45">
        <f t="shared" si="6"/>
        <v>-4.8205128205128268E-2</v>
      </c>
      <c r="I93" s="5">
        <f t="shared" si="1"/>
        <v>135</v>
      </c>
      <c r="J93" s="50"/>
      <c r="K93" s="21"/>
      <c r="L93" s="18"/>
      <c r="M93" s="16"/>
      <c r="N93" s="20"/>
      <c r="P93" s="24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30"/>
      <c r="AC93" s="30"/>
      <c r="AD93" s="30"/>
    </row>
    <row r="94" spans="1:30" ht="15.6" x14ac:dyDescent="0.6">
      <c r="A94" s="40">
        <v>43516</v>
      </c>
      <c r="B94" s="47" t="s">
        <v>26</v>
      </c>
      <c r="C94" s="42" t="s">
        <v>83</v>
      </c>
      <c r="D94" s="43">
        <v>43469</v>
      </c>
      <c r="E94" s="53">
        <v>28.36</v>
      </c>
      <c r="F94" s="53">
        <v>32</v>
      </c>
      <c r="G94" s="53">
        <v>0</v>
      </c>
      <c r="H94" s="45">
        <f t="shared" si="6"/>
        <v>0.12834978843441469</v>
      </c>
      <c r="I94" s="5">
        <f t="shared" si="1"/>
        <v>47</v>
      </c>
      <c r="J94" s="25"/>
      <c r="K94" s="21"/>
      <c r="L94" s="18"/>
      <c r="M94" s="16"/>
      <c r="N94" s="20"/>
      <c r="P94" s="2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30"/>
      <c r="AC94" s="30"/>
      <c r="AD94" s="30"/>
    </row>
    <row r="95" spans="1:30" ht="15.6" x14ac:dyDescent="0.6">
      <c r="A95" s="48">
        <v>43508</v>
      </c>
      <c r="B95" s="47" t="s">
        <v>84</v>
      </c>
      <c r="C95" s="54" t="s">
        <v>85</v>
      </c>
      <c r="D95" s="43">
        <v>42986</v>
      </c>
      <c r="E95" s="44">
        <v>15.1</v>
      </c>
      <c r="F95" s="44">
        <v>16.75</v>
      </c>
      <c r="G95" s="46">
        <v>2.39</v>
      </c>
      <c r="H95" s="45">
        <f t="shared" si="6"/>
        <v>0.26754966887417225</v>
      </c>
      <c r="I95" s="5">
        <f t="shared" si="1"/>
        <v>522</v>
      </c>
      <c r="J95" s="17"/>
      <c r="K95" s="21"/>
      <c r="L95" s="16"/>
      <c r="M95" s="18"/>
      <c r="N95" s="55"/>
      <c r="O95" s="30"/>
      <c r="P95" s="56"/>
      <c r="Q95" s="57"/>
      <c r="R95" s="57"/>
      <c r="S95" s="57"/>
      <c r="T95" s="57"/>
      <c r="U95" s="57"/>
      <c r="V95" s="57"/>
      <c r="W95" s="57"/>
      <c r="X95" s="57"/>
      <c r="Y95" s="30"/>
      <c r="Z95" s="30"/>
      <c r="AA95" s="30"/>
      <c r="AB95" s="30"/>
      <c r="AC95" s="30"/>
      <c r="AD95" s="30"/>
    </row>
    <row r="96" spans="1:30" ht="15.6" x14ac:dyDescent="0.6">
      <c r="A96" s="58">
        <v>43432</v>
      </c>
      <c r="B96" s="2" t="s">
        <v>86</v>
      </c>
      <c r="C96" s="5" t="s">
        <v>87</v>
      </c>
      <c r="D96" s="59">
        <v>42636</v>
      </c>
      <c r="E96" s="60">
        <v>13.12</v>
      </c>
      <c r="F96" s="60">
        <v>13</v>
      </c>
      <c r="G96" s="61">
        <v>2.76</v>
      </c>
      <c r="H96" s="62">
        <f t="shared" si="6"/>
        <v>0.20121951219512202</v>
      </c>
      <c r="I96" s="5">
        <f t="shared" si="1"/>
        <v>796</v>
      </c>
      <c r="J96" s="62"/>
      <c r="K96" s="63"/>
      <c r="L96" s="55"/>
      <c r="M96" s="57"/>
      <c r="N96" s="55"/>
      <c r="O96" s="30"/>
      <c r="P96" s="56"/>
      <c r="Q96" s="57"/>
      <c r="R96" s="57"/>
      <c r="S96" s="57"/>
      <c r="T96" s="57"/>
      <c r="U96" s="57"/>
      <c r="V96" s="57"/>
      <c r="W96" s="57"/>
      <c r="X96" s="57"/>
      <c r="Y96" s="30"/>
      <c r="Z96" s="30"/>
      <c r="AA96" s="30"/>
      <c r="AB96" s="30"/>
      <c r="AC96" s="30"/>
      <c r="AD96" s="30"/>
    </row>
    <row r="97" spans="1:30" ht="15.6" x14ac:dyDescent="0.6">
      <c r="A97" s="58">
        <v>43347</v>
      </c>
      <c r="B97" s="2" t="s">
        <v>88</v>
      </c>
      <c r="C97" s="5" t="s">
        <v>89</v>
      </c>
      <c r="D97" s="59">
        <v>43172</v>
      </c>
      <c r="E97" s="60">
        <v>19.04</v>
      </c>
      <c r="F97" s="60">
        <v>17.5</v>
      </c>
      <c r="G97" s="60">
        <f>G309</f>
        <v>2.641</v>
      </c>
      <c r="H97" s="62">
        <f t="shared" si="6"/>
        <v>5.7825630252100794E-2</v>
      </c>
      <c r="I97" s="5">
        <f t="shared" si="1"/>
        <v>175</v>
      </c>
      <c r="J97" s="57"/>
      <c r="K97" s="30"/>
      <c r="L97" s="57"/>
      <c r="M97" s="64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30"/>
      <c r="Z97" s="30"/>
      <c r="AA97" s="30"/>
      <c r="AB97" s="30"/>
      <c r="AC97" s="30"/>
      <c r="AD97" s="30"/>
    </row>
    <row r="98" spans="1:30" ht="16.5" customHeight="1" x14ac:dyDescent="0.6">
      <c r="A98" s="65">
        <v>43340</v>
      </c>
      <c r="B98" s="2" t="s">
        <v>90</v>
      </c>
      <c r="C98" s="66" t="s">
        <v>91</v>
      </c>
      <c r="D98" s="59">
        <v>43284</v>
      </c>
      <c r="E98" s="60">
        <v>71.959999999999994</v>
      </c>
      <c r="F98" s="60">
        <v>68.16</v>
      </c>
      <c r="G98" s="67">
        <v>0.94</v>
      </c>
      <c r="H98" s="62">
        <f t="shared" si="6"/>
        <v>-3.9744302390216785E-2</v>
      </c>
      <c r="I98" s="5">
        <f t="shared" si="1"/>
        <v>56</v>
      </c>
      <c r="J98" s="57"/>
      <c r="K98" s="30"/>
      <c r="L98" s="68"/>
      <c r="M98" s="57"/>
      <c r="N98" s="57"/>
      <c r="O98" s="69"/>
      <c r="P98" s="56"/>
      <c r="Q98" s="70"/>
      <c r="R98" s="70"/>
      <c r="S98" s="57"/>
      <c r="T98" s="57"/>
      <c r="U98" s="57"/>
      <c r="V98" s="57"/>
      <c r="W98" s="57"/>
      <c r="X98" s="57"/>
      <c r="Y98" s="30"/>
      <c r="Z98" s="30"/>
      <c r="AA98" s="30"/>
      <c r="AB98" s="30"/>
      <c r="AC98" s="30"/>
      <c r="AD98" s="30"/>
    </row>
    <row r="99" spans="1:30" ht="15.6" x14ac:dyDescent="0.6">
      <c r="A99" s="58">
        <v>43340</v>
      </c>
      <c r="B99" s="2" t="s">
        <v>92</v>
      </c>
      <c r="C99" s="5" t="s">
        <v>93</v>
      </c>
      <c r="D99" s="59">
        <v>42879</v>
      </c>
      <c r="E99" s="60">
        <v>16.989999999999998</v>
      </c>
      <c r="F99" s="60">
        <v>14.66</v>
      </c>
      <c r="G99" s="60">
        <v>1.8</v>
      </c>
      <c r="H99" s="62">
        <f t="shared" si="6"/>
        <v>-3.1194820482636706E-2</v>
      </c>
      <c r="I99" s="5">
        <f t="shared" si="1"/>
        <v>461</v>
      </c>
      <c r="J99" s="57"/>
      <c r="K99" s="30"/>
      <c r="L99" s="57"/>
      <c r="M99" s="64"/>
      <c r="N99" s="57"/>
      <c r="O99" s="55"/>
      <c r="P99" s="56"/>
      <c r="Q99" s="57"/>
      <c r="R99" s="57"/>
      <c r="S99" s="57"/>
      <c r="T99" s="57"/>
      <c r="U99" s="57"/>
      <c r="V99" s="57"/>
      <c r="W99" s="57"/>
      <c r="X99" s="57"/>
      <c r="Y99" s="30"/>
      <c r="Z99" s="30"/>
      <c r="AA99" s="30"/>
      <c r="AB99" s="30"/>
      <c r="AC99" s="30"/>
      <c r="AD99" s="30"/>
    </row>
    <row r="100" spans="1:30" ht="16.8" x14ac:dyDescent="0.65">
      <c r="A100" s="58">
        <v>43340</v>
      </c>
      <c r="B100" s="2" t="s">
        <v>18</v>
      </c>
      <c r="C100" s="5" t="s">
        <v>94</v>
      </c>
      <c r="D100" s="59">
        <v>43186</v>
      </c>
      <c r="E100" s="60">
        <v>26.15</v>
      </c>
      <c r="F100" s="60">
        <v>30.25</v>
      </c>
      <c r="G100" s="60">
        <v>1.35</v>
      </c>
      <c r="H100" s="62">
        <f t="shared" si="6"/>
        <v>0.20841300191204601</v>
      </c>
      <c r="I100" s="5">
        <f t="shared" si="1"/>
        <v>154</v>
      </c>
      <c r="J100" s="71"/>
      <c r="K100" s="72"/>
      <c r="L100" s="71"/>
      <c r="M100" s="73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72"/>
      <c r="AA100" s="72"/>
      <c r="AB100" s="72"/>
      <c r="AC100" s="72"/>
      <c r="AD100" s="72"/>
    </row>
    <row r="101" spans="1:30" ht="15.6" x14ac:dyDescent="0.6">
      <c r="A101" s="58">
        <v>43313</v>
      </c>
      <c r="B101" s="2" t="s">
        <v>95</v>
      </c>
      <c r="C101" s="5" t="s">
        <v>96</v>
      </c>
      <c r="D101" s="59">
        <v>42811</v>
      </c>
      <c r="E101" s="60">
        <v>21.05</v>
      </c>
      <c r="F101" s="60">
        <v>24</v>
      </c>
      <c r="G101" s="60">
        <v>1.93</v>
      </c>
      <c r="H101" s="62">
        <f t="shared" si="6"/>
        <v>0.23182897862232774</v>
      </c>
      <c r="I101" s="5">
        <f t="shared" si="1"/>
        <v>502</v>
      </c>
      <c r="J101" s="57"/>
      <c r="K101" s="67"/>
      <c r="L101" s="67"/>
      <c r="M101" s="67"/>
      <c r="N101" s="6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 ht="15.6" x14ac:dyDescent="0.6">
      <c r="A102" s="58">
        <v>43258</v>
      </c>
      <c r="B102" s="2" t="s">
        <v>97</v>
      </c>
      <c r="C102" s="5" t="s">
        <v>98</v>
      </c>
      <c r="D102" s="59">
        <v>43161</v>
      </c>
      <c r="E102" s="60">
        <v>30.35</v>
      </c>
      <c r="F102" s="60">
        <v>40</v>
      </c>
      <c r="G102" s="60">
        <v>0.38</v>
      </c>
      <c r="H102" s="62">
        <f t="shared" si="6"/>
        <v>0.33047775947281716</v>
      </c>
      <c r="I102" s="5">
        <f t="shared" si="1"/>
        <v>97</v>
      </c>
      <c r="J102" s="57"/>
      <c r="K102" s="67"/>
      <c r="L102" s="67"/>
      <c r="M102" s="67"/>
      <c r="N102" s="6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0" ht="15.6" x14ac:dyDescent="0.6">
      <c r="A103" s="58">
        <v>43251</v>
      </c>
      <c r="B103" s="2" t="s">
        <v>99</v>
      </c>
      <c r="C103" s="5" t="s">
        <v>100</v>
      </c>
      <c r="D103" s="59">
        <v>42759</v>
      </c>
      <c r="E103" s="60">
        <v>23.5</v>
      </c>
      <c r="F103" s="60">
        <v>18.350000000000001</v>
      </c>
      <c r="G103" s="60">
        <v>3.47</v>
      </c>
      <c r="H103" s="62">
        <f t="shared" si="6"/>
        <v>-7.1489361702127649E-2</v>
      </c>
      <c r="I103" s="5">
        <f t="shared" si="1"/>
        <v>492</v>
      </c>
      <c r="J103" s="57"/>
      <c r="K103" s="67"/>
      <c r="L103" s="67"/>
      <c r="M103" s="67"/>
      <c r="N103" s="6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</row>
    <row r="104" spans="1:30" ht="15.6" x14ac:dyDescent="0.6">
      <c r="A104" s="58">
        <v>43222</v>
      </c>
      <c r="B104" s="2" t="s">
        <v>101</v>
      </c>
      <c r="C104" s="5" t="s">
        <v>102</v>
      </c>
      <c r="D104" s="59">
        <v>43134</v>
      </c>
      <c r="E104" s="60">
        <v>36.53</v>
      </c>
      <c r="F104" s="60">
        <v>32</v>
      </c>
      <c r="G104" s="60">
        <v>0.5</v>
      </c>
      <c r="H104" s="62">
        <f t="shared" si="6"/>
        <v>-0.11032028469750893</v>
      </c>
      <c r="I104" s="5">
        <f t="shared" si="1"/>
        <v>88</v>
      </c>
      <c r="J104" s="57"/>
      <c r="K104" s="67"/>
      <c r="L104" s="67"/>
      <c r="M104" s="67"/>
      <c r="N104" s="6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</row>
    <row r="105" spans="1:30" ht="15.6" x14ac:dyDescent="0.6">
      <c r="A105" s="58">
        <v>43214</v>
      </c>
      <c r="B105" s="2" t="s">
        <v>103</v>
      </c>
      <c r="C105" s="5" t="s">
        <v>104</v>
      </c>
      <c r="D105" s="59">
        <v>42601</v>
      </c>
      <c r="E105" s="60">
        <v>17.79</v>
      </c>
      <c r="F105" s="60">
        <v>21.25</v>
      </c>
      <c r="G105" s="60">
        <v>3.56</v>
      </c>
      <c r="H105" s="62">
        <f t="shared" si="6"/>
        <v>0.3946037099494098</v>
      </c>
      <c r="I105" s="5">
        <f t="shared" si="1"/>
        <v>613</v>
      </c>
      <c r="J105" s="57"/>
      <c r="K105" s="67"/>
      <c r="L105" s="67"/>
      <c r="M105" s="67"/>
      <c r="N105" s="6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</row>
    <row r="106" spans="1:30" ht="15.6" x14ac:dyDescent="0.6">
      <c r="A106" s="58">
        <v>43209</v>
      </c>
      <c r="B106" s="2" t="s">
        <v>105</v>
      </c>
      <c r="C106" s="5" t="s">
        <v>106</v>
      </c>
      <c r="D106" s="59">
        <v>42913</v>
      </c>
      <c r="E106" s="60">
        <v>25.63</v>
      </c>
      <c r="F106" s="60">
        <v>24.5</v>
      </c>
      <c r="G106" s="60">
        <v>1.24</v>
      </c>
      <c r="H106" s="62">
        <f t="shared" si="6"/>
        <v>4.2918454935622101E-3</v>
      </c>
      <c r="I106" s="5">
        <f t="shared" si="1"/>
        <v>296</v>
      </c>
      <c r="J106" s="57"/>
      <c r="K106" s="67"/>
      <c r="L106" s="67"/>
      <c r="M106" s="67"/>
      <c r="N106" s="6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</row>
    <row r="107" spans="1:30" ht="15.6" x14ac:dyDescent="0.6">
      <c r="A107" s="58">
        <v>43192</v>
      </c>
      <c r="B107" s="2" t="s">
        <v>107</v>
      </c>
      <c r="C107" s="5" t="s">
        <v>108</v>
      </c>
      <c r="D107" s="59">
        <v>43143</v>
      </c>
      <c r="E107" s="60">
        <v>14.42</v>
      </c>
      <c r="F107" s="60">
        <v>12</v>
      </c>
      <c r="G107" s="60">
        <v>0.12</v>
      </c>
      <c r="H107" s="62">
        <f t="shared" si="6"/>
        <v>-0.15950069348127605</v>
      </c>
      <c r="I107" s="5">
        <f t="shared" si="1"/>
        <v>49</v>
      </c>
      <c r="J107" s="57"/>
      <c r="K107" s="67"/>
      <c r="L107" s="67"/>
      <c r="M107" s="67"/>
      <c r="N107" s="6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</row>
    <row r="108" spans="1:30" ht="15.6" x14ac:dyDescent="0.6">
      <c r="A108" s="58">
        <v>43185</v>
      </c>
      <c r="B108" s="2" t="s">
        <v>109</v>
      </c>
      <c r="C108" s="5" t="s">
        <v>110</v>
      </c>
      <c r="D108" s="59">
        <v>43116</v>
      </c>
      <c r="E108" s="60">
        <v>20</v>
      </c>
      <c r="F108" s="60">
        <v>16</v>
      </c>
      <c r="G108" s="60">
        <v>0.56999999999999995</v>
      </c>
      <c r="H108" s="62">
        <f t="shared" si="6"/>
        <v>-0.17149999999999999</v>
      </c>
      <c r="I108" s="5">
        <f t="shared" si="1"/>
        <v>69</v>
      </c>
      <c r="J108" s="57"/>
      <c r="K108" s="67"/>
      <c r="L108" s="67"/>
      <c r="M108" s="67"/>
      <c r="N108" s="6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</row>
    <row r="109" spans="1:30" ht="15.6" x14ac:dyDescent="0.6">
      <c r="A109" s="58">
        <v>43182</v>
      </c>
      <c r="B109" s="2" t="s">
        <v>111</v>
      </c>
      <c r="C109" s="5" t="s">
        <v>112</v>
      </c>
      <c r="D109" s="59">
        <v>43080</v>
      </c>
      <c r="E109" s="60">
        <v>14</v>
      </c>
      <c r="F109" s="60">
        <v>10.5</v>
      </c>
      <c r="G109" s="60">
        <v>0.39</v>
      </c>
      <c r="H109" s="62">
        <f t="shared" ref="H109:H160" si="7">((F109+G109)-E109)/E109</f>
        <v>-0.22214285714285711</v>
      </c>
      <c r="I109" s="5">
        <f t="shared" si="1"/>
        <v>102</v>
      </c>
      <c r="J109" s="57"/>
      <c r="K109" s="67"/>
      <c r="L109" s="67"/>
      <c r="M109" s="67"/>
      <c r="N109" s="6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</row>
    <row r="110" spans="1:30" ht="15.6" x14ac:dyDescent="0.6">
      <c r="A110" s="58">
        <v>43172</v>
      </c>
      <c r="B110" s="2" t="s">
        <v>113</v>
      </c>
      <c r="C110" s="5" t="s">
        <v>114</v>
      </c>
      <c r="D110" s="59">
        <v>42895</v>
      </c>
      <c r="E110" s="60">
        <v>7.05</v>
      </c>
      <c r="F110" s="60">
        <v>6.94</v>
      </c>
      <c r="G110" s="60">
        <v>0.59</v>
      </c>
      <c r="H110" s="62">
        <f t="shared" si="7"/>
        <v>6.808510638297878E-2</v>
      </c>
      <c r="I110" s="5">
        <f t="shared" si="1"/>
        <v>277</v>
      </c>
      <c r="J110" s="57"/>
      <c r="K110" s="67"/>
      <c r="L110" s="67"/>
      <c r="M110" s="67"/>
      <c r="N110" s="6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</row>
    <row r="111" spans="1:30" ht="15.6" x14ac:dyDescent="0.6">
      <c r="A111" s="58">
        <v>43172</v>
      </c>
      <c r="B111" s="2" t="s">
        <v>115</v>
      </c>
      <c r="C111" s="5" t="s">
        <v>116</v>
      </c>
      <c r="D111" s="59">
        <v>42654</v>
      </c>
      <c r="E111" s="60">
        <v>24.76</v>
      </c>
      <c r="F111" s="60">
        <v>26.72</v>
      </c>
      <c r="G111" s="60">
        <v>1.984</v>
      </c>
      <c r="H111" s="62">
        <f t="shared" si="7"/>
        <v>0.15928917609046844</v>
      </c>
      <c r="I111" s="5">
        <f t="shared" si="1"/>
        <v>518</v>
      </c>
      <c r="J111" s="57"/>
      <c r="K111" s="67"/>
      <c r="L111" s="67"/>
      <c r="M111" s="67"/>
      <c r="N111" s="6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</row>
    <row r="112" spans="1:30" ht="15.6" x14ac:dyDescent="0.6">
      <c r="A112" s="58">
        <v>43172</v>
      </c>
      <c r="B112" s="2" t="s">
        <v>117</v>
      </c>
      <c r="C112" s="5" t="s">
        <v>118</v>
      </c>
      <c r="D112" s="59">
        <v>42738</v>
      </c>
      <c r="E112" s="60">
        <v>23.67</v>
      </c>
      <c r="F112" s="60">
        <v>24.07</v>
      </c>
      <c r="G112" s="60">
        <v>1.6400000000000001</v>
      </c>
      <c r="H112" s="62">
        <f t="shared" si="7"/>
        <v>8.6185044359949267E-2</v>
      </c>
      <c r="I112" s="5">
        <f t="shared" si="1"/>
        <v>434</v>
      </c>
      <c r="J112" s="57"/>
      <c r="K112" s="67"/>
      <c r="L112" s="67"/>
      <c r="M112" s="67"/>
      <c r="N112" s="6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</row>
    <row r="113" spans="1:30" ht="15.75" customHeight="1" x14ac:dyDescent="0.6">
      <c r="A113" s="58">
        <v>43151</v>
      </c>
      <c r="B113" s="2" t="s">
        <v>119</v>
      </c>
      <c r="C113" s="5" t="s">
        <v>120</v>
      </c>
      <c r="D113" s="59">
        <v>42926</v>
      </c>
      <c r="E113" s="60">
        <v>12.84</v>
      </c>
      <c r="F113" s="60">
        <v>12.39</v>
      </c>
      <c r="G113" s="60">
        <v>0.9</v>
      </c>
      <c r="H113" s="62">
        <f t="shared" si="7"/>
        <v>3.5046728971962697E-2</v>
      </c>
      <c r="I113" s="5">
        <f t="shared" si="1"/>
        <v>225</v>
      </c>
      <c r="J113" s="57"/>
      <c r="K113" s="67"/>
      <c r="L113" s="67"/>
      <c r="M113" s="67"/>
      <c r="N113" s="6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</row>
    <row r="114" spans="1:30" ht="15.75" customHeight="1" x14ac:dyDescent="0.6">
      <c r="A114" s="58">
        <v>43151</v>
      </c>
      <c r="B114" s="2" t="s">
        <v>121</v>
      </c>
      <c r="C114" s="5" t="s">
        <v>122</v>
      </c>
      <c r="D114" s="59">
        <v>42899</v>
      </c>
      <c r="E114" s="60">
        <v>19.45</v>
      </c>
      <c r="F114" s="60">
        <v>15.29</v>
      </c>
      <c r="G114" s="60">
        <v>0.82</v>
      </c>
      <c r="H114" s="62">
        <f t="shared" si="7"/>
        <v>-0.17172236503856042</v>
      </c>
      <c r="I114" s="5">
        <f t="shared" si="1"/>
        <v>252</v>
      </c>
      <c r="J114" s="57"/>
      <c r="K114" s="67"/>
      <c r="L114" s="67"/>
      <c r="M114" s="67"/>
      <c r="N114" s="6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</row>
    <row r="115" spans="1:30" ht="15.75" customHeight="1" x14ac:dyDescent="0.6">
      <c r="A115" s="58">
        <v>43088</v>
      </c>
      <c r="B115" s="2" t="s">
        <v>123</v>
      </c>
      <c r="C115" s="5" t="s">
        <v>124</v>
      </c>
      <c r="D115" s="59">
        <v>43017</v>
      </c>
      <c r="E115" s="60">
        <v>25.99</v>
      </c>
      <c r="F115" s="60">
        <v>25.65</v>
      </c>
      <c r="G115" s="60">
        <v>0.28000000000000003</v>
      </c>
      <c r="H115" s="62">
        <f t="shared" si="7"/>
        <v>-2.3085802231627059E-3</v>
      </c>
      <c r="I115" s="5">
        <f t="shared" si="1"/>
        <v>71</v>
      </c>
      <c r="J115" s="57"/>
      <c r="K115" s="67"/>
      <c r="L115" s="67"/>
      <c r="M115" s="67"/>
      <c r="N115" s="6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</row>
    <row r="116" spans="1:30" ht="15.75" customHeight="1" x14ac:dyDescent="0.6">
      <c r="A116" s="58">
        <v>43056</v>
      </c>
      <c r="B116" s="2" t="s">
        <v>62</v>
      </c>
      <c r="C116" s="5" t="s">
        <v>63</v>
      </c>
      <c r="D116" s="59">
        <v>42083</v>
      </c>
      <c r="E116" s="60">
        <v>38.770000000000003</v>
      </c>
      <c r="F116" s="60">
        <v>32.159999999999997</v>
      </c>
      <c r="G116" s="60">
        <v>6.1</v>
      </c>
      <c r="H116" s="62">
        <f t="shared" si="7"/>
        <v>-1.3154500902759996E-2</v>
      </c>
      <c r="I116" s="5">
        <f t="shared" si="1"/>
        <v>973</v>
      </c>
      <c r="J116" s="57"/>
      <c r="K116" s="67"/>
      <c r="L116" s="67"/>
      <c r="M116" s="67"/>
      <c r="N116" s="6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1:30" ht="15.75" customHeight="1" x14ac:dyDescent="0.6">
      <c r="A117" s="58">
        <v>43041</v>
      </c>
      <c r="B117" s="2" t="s">
        <v>125</v>
      </c>
      <c r="C117" s="5" t="s">
        <v>126</v>
      </c>
      <c r="D117" s="59">
        <v>42720</v>
      </c>
      <c r="E117" s="60">
        <v>7.71</v>
      </c>
      <c r="F117" s="60">
        <v>8</v>
      </c>
      <c r="G117" s="60">
        <v>0.8</v>
      </c>
      <c r="H117" s="62">
        <f t="shared" si="7"/>
        <v>0.14137483787289246</v>
      </c>
      <c r="I117" s="5">
        <f t="shared" si="1"/>
        <v>321</v>
      </c>
      <c r="J117" s="57"/>
      <c r="K117" s="67"/>
      <c r="L117" s="67"/>
      <c r="M117" s="67"/>
      <c r="N117" s="6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1:30" ht="15.75" customHeight="1" x14ac:dyDescent="0.6">
      <c r="A118" s="58">
        <v>43039</v>
      </c>
      <c r="B118" s="2" t="s">
        <v>127</v>
      </c>
      <c r="C118" s="5" t="s">
        <v>128</v>
      </c>
      <c r="D118" s="59">
        <v>42858</v>
      </c>
      <c r="E118" s="60">
        <v>22.85</v>
      </c>
      <c r="F118" s="60">
        <v>19.95</v>
      </c>
      <c r="G118" s="60">
        <v>0.94</v>
      </c>
      <c r="H118" s="62">
        <f t="shared" si="7"/>
        <v>-8.5776805251641164E-2</v>
      </c>
      <c r="I118" s="5">
        <f t="shared" si="1"/>
        <v>181</v>
      </c>
      <c r="J118" s="57"/>
      <c r="K118" s="67"/>
      <c r="L118" s="67"/>
      <c r="M118" s="67"/>
      <c r="N118" s="6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 ht="15.75" customHeight="1" x14ac:dyDescent="0.6">
      <c r="A119" s="58">
        <v>43024</v>
      </c>
      <c r="B119" s="2" t="s">
        <v>129</v>
      </c>
      <c r="C119" s="66" t="s">
        <v>130</v>
      </c>
      <c r="D119" s="59">
        <v>42723</v>
      </c>
      <c r="E119" s="60">
        <v>20.399999999999999</v>
      </c>
      <c r="F119" s="60">
        <v>22.8</v>
      </c>
      <c r="G119" s="60">
        <v>2.27</v>
      </c>
      <c r="H119" s="62">
        <f t="shared" si="7"/>
        <v>0.22892156862745108</v>
      </c>
      <c r="I119" s="5">
        <f t="shared" si="1"/>
        <v>301</v>
      </c>
      <c r="J119" s="57"/>
      <c r="K119" s="67"/>
      <c r="L119" s="67"/>
      <c r="M119" s="67"/>
      <c r="N119" s="6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0" ht="15.75" customHeight="1" x14ac:dyDescent="0.6">
      <c r="A120" s="58">
        <v>43018</v>
      </c>
      <c r="B120" s="2" t="s">
        <v>131</v>
      </c>
      <c r="C120" s="5" t="s">
        <v>132</v>
      </c>
      <c r="D120" s="59">
        <v>42723</v>
      </c>
      <c r="E120" s="60">
        <v>12.3</v>
      </c>
      <c r="F120" s="60">
        <v>13.3</v>
      </c>
      <c r="G120" s="60">
        <v>0.81</v>
      </c>
      <c r="H120" s="62">
        <f t="shared" si="7"/>
        <v>0.14715447154471548</v>
      </c>
      <c r="I120" s="5">
        <f t="shared" si="1"/>
        <v>295</v>
      </c>
      <c r="J120" s="57"/>
      <c r="K120" s="67"/>
      <c r="L120" s="67"/>
      <c r="M120" s="67"/>
      <c r="N120" s="6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 ht="15.75" customHeight="1" x14ac:dyDescent="0.6">
      <c r="A121" s="58">
        <v>43011</v>
      </c>
      <c r="B121" s="2" t="s">
        <v>133</v>
      </c>
      <c r="C121" s="5" t="s">
        <v>134</v>
      </c>
      <c r="D121" s="59">
        <v>42822</v>
      </c>
      <c r="E121" s="60">
        <v>22.54</v>
      </c>
      <c r="F121" s="60">
        <v>21.43</v>
      </c>
      <c r="G121" s="60">
        <v>1.52</v>
      </c>
      <c r="H121" s="62">
        <f t="shared" si="7"/>
        <v>1.8189884649511986E-2</v>
      </c>
      <c r="I121" s="5">
        <f t="shared" si="1"/>
        <v>189</v>
      </c>
      <c r="J121" s="57"/>
      <c r="K121" s="67"/>
      <c r="L121" s="67"/>
      <c r="M121" s="67"/>
      <c r="N121" s="6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 ht="15.75" customHeight="1" x14ac:dyDescent="0.6">
      <c r="A122" s="58">
        <v>43011</v>
      </c>
      <c r="B122" s="2" t="s">
        <v>135</v>
      </c>
      <c r="C122" s="5" t="s">
        <v>136</v>
      </c>
      <c r="D122" s="59">
        <v>42598</v>
      </c>
      <c r="E122" s="60">
        <v>21.42</v>
      </c>
      <c r="F122" s="60">
        <v>23.14</v>
      </c>
      <c r="G122" s="60">
        <v>2.0099999999999998</v>
      </c>
      <c r="H122" s="62">
        <f t="shared" si="7"/>
        <v>0.17413632119514458</v>
      </c>
      <c r="I122" s="5">
        <f t="shared" si="1"/>
        <v>413</v>
      </c>
      <c r="J122" s="57"/>
      <c r="K122" s="67"/>
      <c r="L122" s="67"/>
      <c r="M122" s="67"/>
      <c r="N122" s="6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</row>
    <row r="123" spans="1:30" ht="15.75" customHeight="1" x14ac:dyDescent="0.6">
      <c r="A123" s="58">
        <v>43004</v>
      </c>
      <c r="B123" s="2" t="s">
        <v>137</v>
      </c>
      <c r="C123" s="5" t="s">
        <v>138</v>
      </c>
      <c r="D123" s="59">
        <v>42844</v>
      </c>
      <c r="E123" s="60">
        <v>36</v>
      </c>
      <c r="F123" s="60">
        <v>34.380000000000003</v>
      </c>
      <c r="G123" s="60">
        <v>1.5</v>
      </c>
      <c r="H123" s="62">
        <f t="shared" si="7"/>
        <v>-3.3333333333332624E-3</v>
      </c>
      <c r="I123" s="5">
        <f t="shared" si="1"/>
        <v>160</v>
      </c>
      <c r="J123" s="57"/>
      <c r="K123" s="67"/>
      <c r="L123" s="67"/>
      <c r="M123" s="67"/>
      <c r="N123" s="6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ht="15.75" customHeight="1" x14ac:dyDescent="0.6">
      <c r="A124" s="58">
        <v>42997</v>
      </c>
      <c r="B124" s="2" t="s">
        <v>64</v>
      </c>
      <c r="C124" s="5" t="s">
        <v>65</v>
      </c>
      <c r="D124" s="59">
        <v>42941</v>
      </c>
      <c r="E124" s="60">
        <v>35.46</v>
      </c>
      <c r="F124" s="60">
        <v>36.950000000000003</v>
      </c>
      <c r="G124" s="60">
        <v>3</v>
      </c>
      <c r="H124" s="62">
        <f t="shared" si="7"/>
        <v>0.12662154540327134</v>
      </c>
      <c r="I124" s="5">
        <f t="shared" si="1"/>
        <v>56</v>
      </c>
      <c r="J124" s="57"/>
      <c r="K124" s="67"/>
      <c r="L124" s="67"/>
      <c r="M124" s="67"/>
      <c r="N124" s="6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</row>
    <row r="125" spans="1:30" ht="15.75" customHeight="1" x14ac:dyDescent="0.6">
      <c r="A125" s="58">
        <v>42983</v>
      </c>
      <c r="B125" s="2" t="s">
        <v>139</v>
      </c>
      <c r="C125" s="5" t="s">
        <v>140</v>
      </c>
      <c r="D125" s="59">
        <v>42787</v>
      </c>
      <c r="E125" s="60">
        <v>16.47</v>
      </c>
      <c r="F125" s="60">
        <v>13.54</v>
      </c>
      <c r="G125" s="60">
        <v>0.85</v>
      </c>
      <c r="H125" s="62">
        <f t="shared" si="7"/>
        <v>-0.12629022465088041</v>
      </c>
      <c r="I125" s="5">
        <f t="shared" si="1"/>
        <v>196</v>
      </c>
      <c r="J125" s="57"/>
      <c r="K125" s="67"/>
      <c r="L125" s="67"/>
      <c r="M125" s="67"/>
      <c r="N125" s="6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ht="15.75" customHeight="1" x14ac:dyDescent="0.6">
      <c r="A126" s="58">
        <v>42976</v>
      </c>
      <c r="B126" s="2" t="s">
        <v>141</v>
      </c>
      <c r="C126" s="5" t="s">
        <v>142</v>
      </c>
      <c r="D126" s="59">
        <v>42773</v>
      </c>
      <c r="E126" s="60">
        <v>15.08</v>
      </c>
      <c r="F126" s="60">
        <v>16.399999999999999</v>
      </c>
      <c r="G126" s="60">
        <v>0.88</v>
      </c>
      <c r="H126" s="62">
        <f t="shared" si="7"/>
        <v>0.14588859416445607</v>
      </c>
      <c r="I126" s="5">
        <f t="shared" si="1"/>
        <v>203</v>
      </c>
      <c r="J126" s="57"/>
      <c r="K126" s="67"/>
      <c r="L126" s="67"/>
      <c r="M126" s="67"/>
      <c r="N126" s="6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ht="15.75" customHeight="1" x14ac:dyDescent="0.6">
      <c r="A127" s="58">
        <v>42969</v>
      </c>
      <c r="B127" s="2" t="s">
        <v>143</v>
      </c>
      <c r="C127" s="5" t="s">
        <v>144</v>
      </c>
      <c r="D127" s="59">
        <v>42545</v>
      </c>
      <c r="E127" s="60">
        <v>11.2</v>
      </c>
      <c r="F127" s="60">
        <v>8.75</v>
      </c>
      <c r="G127" s="60">
        <v>2.6</v>
      </c>
      <c r="H127" s="62">
        <f t="shared" si="7"/>
        <v>1.3392857142857175E-2</v>
      </c>
      <c r="I127" s="5">
        <f t="shared" si="1"/>
        <v>424</v>
      </c>
      <c r="J127" s="57"/>
      <c r="K127" s="67"/>
      <c r="L127" s="67"/>
      <c r="M127" s="67"/>
      <c r="N127" s="6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</row>
    <row r="128" spans="1:30" ht="15.75" customHeight="1" x14ac:dyDescent="0.6">
      <c r="A128" s="58">
        <v>42969</v>
      </c>
      <c r="B128" s="2" t="s">
        <v>145</v>
      </c>
      <c r="C128" s="5" t="s">
        <v>146</v>
      </c>
      <c r="D128" s="59">
        <v>42832</v>
      </c>
      <c r="E128" s="60">
        <v>68.84</v>
      </c>
      <c r="F128" s="60">
        <v>66.56</v>
      </c>
      <c r="G128" s="60">
        <v>0.85499999999999998</v>
      </c>
      <c r="H128" s="62">
        <f t="shared" si="7"/>
        <v>-2.0700174317257364E-2</v>
      </c>
      <c r="I128" s="5">
        <f t="shared" si="1"/>
        <v>137</v>
      </c>
      <c r="J128" s="57"/>
      <c r="K128" s="67"/>
      <c r="L128" s="67"/>
      <c r="M128" s="67"/>
      <c r="N128" s="6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ht="15.75" customHeight="1" x14ac:dyDescent="0.6">
      <c r="A129" s="58">
        <v>42969</v>
      </c>
      <c r="B129" s="2" t="s">
        <v>147</v>
      </c>
      <c r="C129" s="5" t="s">
        <v>148</v>
      </c>
      <c r="D129" s="59">
        <v>42829</v>
      </c>
      <c r="E129" s="60">
        <v>65.540000000000006</v>
      </c>
      <c r="F129" s="60">
        <v>65.58</v>
      </c>
      <c r="G129" s="60">
        <v>1.4</v>
      </c>
      <c r="H129" s="62">
        <f t="shared" si="7"/>
        <v>2.1971315227342043E-2</v>
      </c>
      <c r="I129" s="5">
        <f t="shared" si="1"/>
        <v>140</v>
      </c>
      <c r="J129" s="57"/>
      <c r="K129" s="67"/>
      <c r="L129" s="67"/>
      <c r="M129" s="67"/>
      <c r="N129" s="6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ht="15.75" customHeight="1" x14ac:dyDescent="0.6">
      <c r="A130" s="58">
        <v>42969</v>
      </c>
      <c r="B130" s="2" t="s">
        <v>149</v>
      </c>
      <c r="C130" s="5" t="s">
        <v>150</v>
      </c>
      <c r="D130" s="59">
        <v>42809</v>
      </c>
      <c r="E130" s="60">
        <v>24</v>
      </c>
      <c r="F130" s="60">
        <v>23.95</v>
      </c>
      <c r="G130" s="60">
        <v>0.56999999999999995</v>
      </c>
      <c r="H130" s="62">
        <f t="shared" si="7"/>
        <v>2.166666666666665E-2</v>
      </c>
      <c r="I130" s="5">
        <f t="shared" si="1"/>
        <v>160</v>
      </c>
      <c r="J130" s="57"/>
      <c r="K130" s="67"/>
      <c r="L130" s="67"/>
      <c r="M130" s="67"/>
      <c r="N130" s="6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</row>
    <row r="131" spans="1:30" ht="15.75" customHeight="1" x14ac:dyDescent="0.6">
      <c r="A131" s="58">
        <v>42941</v>
      </c>
      <c r="B131" s="2" t="s">
        <v>151</v>
      </c>
      <c r="C131" s="5" t="s">
        <v>152</v>
      </c>
      <c r="D131" s="59">
        <v>42794</v>
      </c>
      <c r="E131" s="60">
        <v>13.92</v>
      </c>
      <c r="F131" s="60">
        <v>13.23</v>
      </c>
      <c r="G131" s="60">
        <v>0.38</v>
      </c>
      <c r="H131" s="62">
        <f t="shared" si="7"/>
        <v>-2.2270114942528643E-2</v>
      </c>
      <c r="I131" s="5">
        <f t="shared" si="1"/>
        <v>147</v>
      </c>
      <c r="J131" s="57"/>
      <c r="K131" s="67"/>
      <c r="L131" s="67"/>
      <c r="M131" s="67"/>
      <c r="N131" s="6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</row>
    <row r="132" spans="1:30" ht="15.75" customHeight="1" x14ac:dyDescent="0.6">
      <c r="A132" s="58">
        <v>42913</v>
      </c>
      <c r="B132" s="2" t="s">
        <v>153</v>
      </c>
      <c r="C132" s="5" t="s">
        <v>154</v>
      </c>
      <c r="D132" s="59">
        <v>42689</v>
      </c>
      <c r="E132" s="60">
        <v>19.25</v>
      </c>
      <c r="F132" s="60">
        <v>25.75</v>
      </c>
      <c r="G132" s="60">
        <v>1.29</v>
      </c>
      <c r="H132" s="62">
        <f t="shared" si="7"/>
        <v>0.40467532467532463</v>
      </c>
      <c r="I132" s="5">
        <f t="shared" si="1"/>
        <v>224</v>
      </c>
      <c r="J132" s="57"/>
      <c r="K132" s="67"/>
      <c r="L132" s="67"/>
      <c r="M132" s="67"/>
      <c r="N132" s="6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</row>
    <row r="133" spans="1:30" ht="15.75" customHeight="1" x14ac:dyDescent="0.6">
      <c r="A133" s="58">
        <v>42892</v>
      </c>
      <c r="B133" s="2" t="s">
        <v>155</v>
      </c>
      <c r="C133" s="5" t="s">
        <v>156</v>
      </c>
      <c r="D133" s="59">
        <v>42836</v>
      </c>
      <c r="E133" s="60">
        <v>48.93</v>
      </c>
      <c r="F133" s="60">
        <v>41.8</v>
      </c>
      <c r="G133" s="60">
        <v>0</v>
      </c>
      <c r="H133" s="62">
        <f t="shared" si="7"/>
        <v>-0.14571837318618439</v>
      </c>
      <c r="I133" s="5">
        <f t="shared" si="1"/>
        <v>56</v>
      </c>
      <c r="J133" s="57"/>
      <c r="K133" s="67"/>
      <c r="L133" s="67"/>
      <c r="M133" s="67"/>
      <c r="N133" s="6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</row>
    <row r="134" spans="1:30" ht="15.75" customHeight="1" x14ac:dyDescent="0.6">
      <c r="A134" s="58">
        <v>42886</v>
      </c>
      <c r="B134" s="2" t="s">
        <v>157</v>
      </c>
      <c r="C134" s="5" t="s">
        <v>158</v>
      </c>
      <c r="D134" s="59">
        <v>42711</v>
      </c>
      <c r="E134" s="60">
        <v>83.72</v>
      </c>
      <c r="F134" s="60">
        <v>103</v>
      </c>
      <c r="G134" s="60">
        <v>1.9</v>
      </c>
      <c r="H134" s="62">
        <f t="shared" si="7"/>
        <v>0.25298614429049221</v>
      </c>
      <c r="I134" s="5">
        <f t="shared" si="1"/>
        <v>175</v>
      </c>
      <c r="J134" s="57"/>
      <c r="K134" s="67"/>
      <c r="L134" s="67"/>
      <c r="M134" s="67"/>
      <c r="N134" s="6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</row>
    <row r="135" spans="1:30" ht="15.75" customHeight="1" x14ac:dyDescent="0.6">
      <c r="A135" s="58">
        <v>42885</v>
      </c>
      <c r="B135" s="2" t="s">
        <v>159</v>
      </c>
      <c r="C135" s="5" t="s">
        <v>160</v>
      </c>
      <c r="D135" s="59">
        <v>42174</v>
      </c>
      <c r="E135" s="60">
        <v>17.41</v>
      </c>
      <c r="F135" s="60">
        <v>18.98</v>
      </c>
      <c r="G135" s="60">
        <v>3.64</v>
      </c>
      <c r="H135" s="62">
        <f t="shared" si="7"/>
        <v>0.29925330269959799</v>
      </c>
      <c r="I135" s="5">
        <f t="shared" si="1"/>
        <v>711</v>
      </c>
      <c r="J135" s="57"/>
      <c r="K135" s="67"/>
      <c r="L135" s="67"/>
      <c r="M135" s="67"/>
      <c r="N135" s="6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</row>
    <row r="136" spans="1:30" ht="15.75" customHeight="1" x14ac:dyDescent="0.6">
      <c r="A136" s="58">
        <v>42866</v>
      </c>
      <c r="B136" s="2" t="s">
        <v>161</v>
      </c>
      <c r="C136" s="5" t="s">
        <v>162</v>
      </c>
      <c r="D136" s="59">
        <v>42058</v>
      </c>
      <c r="E136" s="60">
        <v>24.43</v>
      </c>
      <c r="F136" s="60">
        <v>21.7</v>
      </c>
      <c r="G136" s="60">
        <v>4.32</v>
      </c>
      <c r="H136" s="62">
        <f t="shared" si="7"/>
        <v>6.5083913221449033E-2</v>
      </c>
      <c r="I136" s="5">
        <f t="shared" si="1"/>
        <v>808</v>
      </c>
      <c r="J136" s="57"/>
      <c r="K136" s="67"/>
      <c r="L136" s="67"/>
      <c r="M136" s="67"/>
      <c r="N136" s="6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</row>
    <row r="137" spans="1:30" ht="15.75" customHeight="1" x14ac:dyDescent="0.6">
      <c r="A137" s="58">
        <v>42844</v>
      </c>
      <c r="B137" s="2" t="s">
        <v>163</v>
      </c>
      <c r="C137" s="5" t="s">
        <v>164</v>
      </c>
      <c r="D137" s="59">
        <v>41960</v>
      </c>
      <c r="E137" s="60">
        <v>10.47</v>
      </c>
      <c r="F137" s="60">
        <v>9.65</v>
      </c>
      <c r="G137" s="60">
        <v>2.15</v>
      </c>
      <c r="H137" s="62">
        <f t="shared" si="7"/>
        <v>0.12702960840496658</v>
      </c>
      <c r="I137" s="5">
        <f t="shared" si="1"/>
        <v>884</v>
      </c>
      <c r="J137" s="57"/>
      <c r="K137" s="67"/>
      <c r="L137" s="67"/>
      <c r="M137" s="67"/>
      <c r="N137" s="6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</row>
    <row r="138" spans="1:30" ht="15.75" customHeight="1" x14ac:dyDescent="0.6">
      <c r="A138" s="58">
        <v>42829</v>
      </c>
      <c r="B138" s="2" t="s">
        <v>165</v>
      </c>
      <c r="C138" s="5" t="s">
        <v>166</v>
      </c>
      <c r="D138" s="59">
        <v>42328</v>
      </c>
      <c r="E138" s="60">
        <v>30.37</v>
      </c>
      <c r="F138" s="60">
        <v>26.97</v>
      </c>
      <c r="G138" s="60">
        <v>3.42</v>
      </c>
      <c r="H138" s="62">
        <f t="shared" si="7"/>
        <v>6.5854461639774692E-4</v>
      </c>
      <c r="I138" s="5">
        <f t="shared" si="1"/>
        <v>501</v>
      </c>
      <c r="J138" s="57"/>
      <c r="K138" s="67"/>
      <c r="L138" s="67"/>
      <c r="M138" s="67"/>
      <c r="N138" s="6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</row>
    <row r="139" spans="1:30" ht="15.75" customHeight="1" x14ac:dyDescent="0.6">
      <c r="A139" s="58">
        <v>42811</v>
      </c>
      <c r="B139" s="2" t="s">
        <v>14</v>
      </c>
      <c r="C139" s="5" t="s">
        <v>167</v>
      </c>
      <c r="D139" s="59">
        <v>42703</v>
      </c>
      <c r="E139" s="60">
        <v>22.47</v>
      </c>
      <c r="F139" s="60">
        <v>23.26</v>
      </c>
      <c r="G139" s="60">
        <v>0.375</v>
      </c>
      <c r="H139" s="62">
        <f t="shared" si="7"/>
        <v>5.1846906987094023E-2</v>
      </c>
      <c r="I139" s="5">
        <f t="shared" si="1"/>
        <v>108</v>
      </c>
      <c r="J139" s="57"/>
      <c r="K139" s="67"/>
      <c r="L139" s="67"/>
      <c r="M139" s="67"/>
      <c r="N139" s="67"/>
      <c r="O139" s="55"/>
      <c r="P139" s="56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</row>
    <row r="140" spans="1:30" ht="15.75" customHeight="1" x14ac:dyDescent="0.6">
      <c r="A140" s="58">
        <v>42811</v>
      </c>
      <c r="B140" s="2" t="s">
        <v>168</v>
      </c>
      <c r="C140" s="5" t="s">
        <v>169</v>
      </c>
      <c r="D140" s="59">
        <v>42648</v>
      </c>
      <c r="E140" s="60">
        <v>19</v>
      </c>
      <c r="F140" s="60">
        <v>22.33</v>
      </c>
      <c r="G140" s="60">
        <v>1.53</v>
      </c>
      <c r="H140" s="62">
        <f t="shared" si="7"/>
        <v>0.25578947368421051</v>
      </c>
      <c r="I140" s="5">
        <f t="shared" si="1"/>
        <v>163</v>
      </c>
      <c r="J140" s="74"/>
      <c r="K140" s="67"/>
      <c r="L140" s="67"/>
      <c r="M140" s="67"/>
      <c r="N140" s="67"/>
      <c r="O140" s="55"/>
      <c r="P140" s="56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</row>
    <row r="141" spans="1:30" ht="15.75" customHeight="1" x14ac:dyDescent="0.45">
      <c r="A141" s="65">
        <v>42787</v>
      </c>
      <c r="B141" s="2" t="s">
        <v>68</v>
      </c>
      <c r="C141" s="5" t="s">
        <v>170</v>
      </c>
      <c r="D141" s="59">
        <v>42752</v>
      </c>
      <c r="E141" s="60">
        <v>41.34</v>
      </c>
      <c r="F141" s="60">
        <v>41.39</v>
      </c>
      <c r="G141" s="67">
        <v>0</v>
      </c>
      <c r="H141" s="62">
        <f t="shared" si="7"/>
        <v>1.2094823415577443E-3</v>
      </c>
      <c r="I141" s="5">
        <f t="shared" si="1"/>
        <v>35</v>
      </c>
      <c r="J141" s="5"/>
      <c r="K141" s="67"/>
      <c r="L141" s="67"/>
      <c r="M141" s="67"/>
      <c r="N141" s="67"/>
      <c r="O141" s="75"/>
      <c r="P141" s="76"/>
      <c r="Q141" s="58"/>
      <c r="R141" s="58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45">
      <c r="A142" s="65">
        <v>42780</v>
      </c>
      <c r="B142" s="2" t="s">
        <v>171</v>
      </c>
      <c r="C142" s="5" t="s">
        <v>172</v>
      </c>
      <c r="D142" s="59">
        <v>42482</v>
      </c>
      <c r="E142" s="60">
        <v>43</v>
      </c>
      <c r="F142" s="60">
        <v>40.07</v>
      </c>
      <c r="G142" s="67">
        <v>1.52</v>
      </c>
      <c r="H142" s="62">
        <f t="shared" si="7"/>
        <v>-3.2790697674418529E-2</v>
      </c>
      <c r="I142" s="5">
        <f t="shared" si="1"/>
        <v>298</v>
      </c>
      <c r="J142" s="5"/>
      <c r="K142" s="67"/>
      <c r="L142" s="67"/>
      <c r="M142" s="67"/>
      <c r="N142" s="67"/>
      <c r="O142" s="75"/>
      <c r="P142" s="76"/>
      <c r="Q142" s="58"/>
      <c r="R142" s="58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45">
      <c r="A143" s="58">
        <v>42776</v>
      </c>
      <c r="B143" s="2" t="s">
        <v>173</v>
      </c>
      <c r="C143" s="5" t="s">
        <v>174</v>
      </c>
      <c r="D143" s="59">
        <v>42684</v>
      </c>
      <c r="E143" s="60">
        <v>8.75</v>
      </c>
      <c r="F143" s="60">
        <v>8.67</v>
      </c>
      <c r="G143" s="60">
        <v>0.15</v>
      </c>
      <c r="H143" s="62">
        <f t="shared" si="7"/>
        <v>8.0000000000000331E-3</v>
      </c>
      <c r="I143" s="76">
        <f t="shared" si="1"/>
        <v>92</v>
      </c>
      <c r="J143" s="5"/>
      <c r="K143" s="67"/>
      <c r="L143" s="67"/>
      <c r="M143" s="67"/>
      <c r="N143" s="67"/>
      <c r="O143" s="60"/>
      <c r="P143" s="76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45">
      <c r="A144" s="58">
        <v>42775</v>
      </c>
      <c r="B144" s="2" t="s">
        <v>175</v>
      </c>
      <c r="C144" s="5" t="s">
        <v>176</v>
      </c>
      <c r="D144" s="59">
        <v>42766</v>
      </c>
      <c r="E144" s="60">
        <v>17.25</v>
      </c>
      <c r="F144" s="60">
        <v>16.16</v>
      </c>
      <c r="G144" s="60">
        <v>0</v>
      </c>
      <c r="H144" s="62">
        <f t="shared" si="7"/>
        <v>-6.3188405797101443E-2</v>
      </c>
      <c r="I144" s="76">
        <f t="shared" si="1"/>
        <v>9</v>
      </c>
      <c r="J144" s="5"/>
      <c r="K144" s="67"/>
      <c r="L144" s="67"/>
      <c r="M144" s="67"/>
      <c r="N144" s="67"/>
      <c r="O144" s="60"/>
      <c r="P144" s="76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45">
      <c r="A145" s="58">
        <v>42752</v>
      </c>
      <c r="B145" s="2" t="s">
        <v>177</v>
      </c>
      <c r="C145" s="5" t="s">
        <v>178</v>
      </c>
      <c r="D145" s="59">
        <v>41912</v>
      </c>
      <c r="E145" s="60">
        <v>14.82</v>
      </c>
      <c r="F145" s="60">
        <v>14.3</v>
      </c>
      <c r="G145" s="60">
        <v>3.06</v>
      </c>
      <c r="H145" s="62">
        <f t="shared" si="7"/>
        <v>0.17139001349527661</v>
      </c>
      <c r="I145" s="76">
        <f t="shared" si="1"/>
        <v>840</v>
      </c>
      <c r="J145" s="5"/>
      <c r="K145" s="67"/>
      <c r="L145" s="67"/>
      <c r="M145" s="67"/>
      <c r="N145" s="67"/>
      <c r="O145" s="60"/>
      <c r="P145" s="76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45">
      <c r="A146" s="65">
        <v>42745</v>
      </c>
      <c r="B146" s="2" t="s">
        <v>179</v>
      </c>
      <c r="C146" s="3" t="s">
        <v>180</v>
      </c>
      <c r="D146" s="77">
        <v>42416</v>
      </c>
      <c r="E146" s="67">
        <v>17.02</v>
      </c>
      <c r="F146" s="67">
        <v>23.06</v>
      </c>
      <c r="G146" s="67">
        <v>0.88</v>
      </c>
      <c r="H146" s="62">
        <f t="shared" si="7"/>
        <v>0.4065804935370152</v>
      </c>
      <c r="I146" s="76">
        <f t="shared" si="1"/>
        <v>329</v>
      </c>
      <c r="J146" s="5"/>
      <c r="K146" s="67"/>
      <c r="L146" s="67"/>
      <c r="M146" s="67"/>
      <c r="N146" s="6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45">
      <c r="A147" s="65">
        <v>42744</v>
      </c>
      <c r="B147" s="2" t="s">
        <v>181</v>
      </c>
      <c r="C147" s="3" t="s">
        <v>182</v>
      </c>
      <c r="D147" s="77">
        <v>42705</v>
      </c>
      <c r="E147" s="67">
        <v>40</v>
      </c>
      <c r="F147" s="67">
        <v>47</v>
      </c>
      <c r="G147" s="67">
        <v>0.5</v>
      </c>
      <c r="H147" s="62">
        <f t="shared" si="7"/>
        <v>0.1875</v>
      </c>
      <c r="I147" s="76">
        <f t="shared" si="1"/>
        <v>39</v>
      </c>
      <c r="J147" s="5"/>
      <c r="K147" s="67"/>
      <c r="L147" s="67"/>
      <c r="M147" s="67"/>
      <c r="N147" s="6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45">
      <c r="A148" s="65">
        <v>42726</v>
      </c>
      <c r="B148" s="2" t="s">
        <v>24</v>
      </c>
      <c r="C148" s="5" t="s">
        <v>183</v>
      </c>
      <c r="D148" s="59">
        <v>42386</v>
      </c>
      <c r="E148" s="60">
        <v>47.06</v>
      </c>
      <c r="F148" s="60">
        <v>49.14</v>
      </c>
      <c r="G148" s="67">
        <v>2.2200000000000002</v>
      </c>
      <c r="H148" s="62">
        <f t="shared" si="7"/>
        <v>9.1372715682107877E-2</v>
      </c>
      <c r="I148" s="76">
        <f t="shared" si="1"/>
        <v>340</v>
      </c>
      <c r="J148" s="5"/>
      <c r="K148" s="5"/>
      <c r="L148" s="5"/>
      <c r="M148" s="5"/>
      <c r="N148" s="5"/>
      <c r="O148" s="75"/>
      <c r="P148" s="76"/>
      <c r="Q148" s="58"/>
      <c r="R148" s="58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45">
      <c r="A149" s="65">
        <v>42704</v>
      </c>
      <c r="B149" s="2" t="s">
        <v>184</v>
      </c>
      <c r="C149" s="5" t="s">
        <v>185</v>
      </c>
      <c r="D149" s="59">
        <v>42668</v>
      </c>
      <c r="E149" s="60">
        <v>22.2</v>
      </c>
      <c r="F149" s="60">
        <v>20</v>
      </c>
      <c r="G149" s="67">
        <v>0</v>
      </c>
      <c r="H149" s="62">
        <f t="shared" si="7"/>
        <v>-9.9099099099099072E-2</v>
      </c>
      <c r="I149" s="76">
        <f t="shared" si="1"/>
        <v>36</v>
      </c>
      <c r="J149" s="5"/>
      <c r="K149" s="5"/>
      <c r="L149" s="5"/>
      <c r="M149" s="5"/>
      <c r="N149" s="5"/>
      <c r="O149" s="75"/>
      <c r="P149" s="76"/>
      <c r="Q149" s="58"/>
      <c r="R149" s="58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45">
      <c r="A150" s="58">
        <v>42703</v>
      </c>
      <c r="B150" s="2" t="s">
        <v>101</v>
      </c>
      <c r="C150" s="5" t="s">
        <v>186</v>
      </c>
      <c r="D150" s="59">
        <v>42356</v>
      </c>
      <c r="E150" s="60">
        <v>33.85</v>
      </c>
      <c r="F150" s="60">
        <v>39.36</v>
      </c>
      <c r="G150" s="60">
        <v>1.92</v>
      </c>
      <c r="H150" s="62">
        <f t="shared" si="7"/>
        <v>0.21949778434268832</v>
      </c>
      <c r="I150" s="76">
        <f t="shared" si="1"/>
        <v>347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45">
      <c r="A151" s="58">
        <v>42700</v>
      </c>
      <c r="B151" s="2" t="s">
        <v>109</v>
      </c>
      <c r="C151" s="5" t="s">
        <v>187</v>
      </c>
      <c r="D151" s="59">
        <v>42664</v>
      </c>
      <c r="E151" s="60">
        <v>36.409999999999997</v>
      </c>
      <c r="F151" s="60">
        <v>35</v>
      </c>
      <c r="G151" s="60">
        <v>1.0549999999999999</v>
      </c>
      <c r="H151" s="62">
        <f t="shared" si="7"/>
        <v>-9.750068662455284E-3</v>
      </c>
      <c r="I151" s="76">
        <f t="shared" si="1"/>
        <v>36</v>
      </c>
      <c r="J151" s="76"/>
      <c r="K151" s="5"/>
      <c r="L151" s="5"/>
      <c r="M151" s="60"/>
      <c r="N151" s="5"/>
      <c r="O151" s="60"/>
      <c r="P151" s="76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45">
      <c r="A152" s="58">
        <v>42661</v>
      </c>
      <c r="B152" s="2" t="s">
        <v>188</v>
      </c>
      <c r="C152" s="5" t="s">
        <v>189</v>
      </c>
      <c r="D152" s="59">
        <v>42184</v>
      </c>
      <c r="E152" s="60">
        <v>36.78</v>
      </c>
      <c r="F152" s="60">
        <v>22.01</v>
      </c>
      <c r="G152" s="60">
        <v>3.81</v>
      </c>
      <c r="H152" s="62">
        <f t="shared" si="7"/>
        <v>-0.29798803697661774</v>
      </c>
      <c r="I152" s="76">
        <f t="shared" si="1"/>
        <v>477</v>
      </c>
      <c r="J152" s="76"/>
      <c r="K152" s="5"/>
      <c r="L152" s="78"/>
      <c r="M152" s="62"/>
      <c r="N152" s="5"/>
      <c r="O152" s="75"/>
      <c r="P152" s="76"/>
      <c r="Q152" s="58"/>
      <c r="R152" s="58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45">
      <c r="A153" s="58">
        <v>42661</v>
      </c>
      <c r="B153" s="2" t="s">
        <v>190</v>
      </c>
      <c r="C153" s="5" t="s">
        <v>191</v>
      </c>
      <c r="D153" s="58">
        <v>41470</v>
      </c>
      <c r="E153" s="60">
        <v>9.67</v>
      </c>
      <c r="F153" s="60">
        <v>8.52</v>
      </c>
      <c r="G153" s="60">
        <v>3.09</v>
      </c>
      <c r="H153" s="62">
        <f t="shared" si="7"/>
        <v>0.20062047569803512</v>
      </c>
      <c r="I153" s="76">
        <f t="shared" si="1"/>
        <v>1191</v>
      </c>
      <c r="J153" s="7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45">
      <c r="A154" s="58">
        <v>42647</v>
      </c>
      <c r="B154" s="2" t="s">
        <v>192</v>
      </c>
      <c r="C154" s="5" t="s">
        <v>193</v>
      </c>
      <c r="D154" s="59">
        <v>42465</v>
      </c>
      <c r="E154" s="60">
        <v>54.07</v>
      </c>
      <c r="F154" s="67">
        <v>51</v>
      </c>
      <c r="G154" s="60">
        <v>1.1299999999999999</v>
      </c>
      <c r="H154" s="62">
        <f t="shared" si="7"/>
        <v>-3.58794155724061E-2</v>
      </c>
      <c r="I154" s="76">
        <f t="shared" si="1"/>
        <v>182</v>
      </c>
      <c r="J154" s="76"/>
      <c r="K154" s="7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45">
      <c r="A155" s="58">
        <v>42640</v>
      </c>
      <c r="B155" s="2" t="s">
        <v>194</v>
      </c>
      <c r="C155" s="5" t="s">
        <v>195</v>
      </c>
      <c r="D155" s="59">
        <v>42550</v>
      </c>
      <c r="E155" s="60">
        <v>10.25</v>
      </c>
      <c r="F155" s="67">
        <v>10.71</v>
      </c>
      <c r="G155" s="60">
        <v>0.21</v>
      </c>
      <c r="H155" s="62">
        <f t="shared" si="7"/>
        <v>6.5365853658536754E-2</v>
      </c>
      <c r="I155" s="76">
        <f t="shared" si="1"/>
        <v>90</v>
      </c>
      <c r="J155" s="76"/>
      <c r="K155" s="7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45">
      <c r="A156" s="58">
        <v>42640</v>
      </c>
      <c r="B156" s="2" t="s">
        <v>196</v>
      </c>
      <c r="C156" s="5" t="s">
        <v>197</v>
      </c>
      <c r="D156" s="59">
        <v>42500</v>
      </c>
      <c r="E156" s="60">
        <v>10.98</v>
      </c>
      <c r="F156" s="67">
        <v>10.92</v>
      </c>
      <c r="G156" s="60">
        <v>0.34</v>
      </c>
      <c r="H156" s="62">
        <f t="shared" si="7"/>
        <v>2.5500910746812325E-2</v>
      </c>
      <c r="I156" s="76">
        <f t="shared" si="1"/>
        <v>140</v>
      </c>
      <c r="J156" s="76"/>
      <c r="K156" s="7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45">
      <c r="A157" s="58">
        <v>42628</v>
      </c>
      <c r="B157" s="2" t="s">
        <v>198</v>
      </c>
      <c r="C157" s="5" t="s">
        <v>199</v>
      </c>
      <c r="D157" s="59">
        <v>42528</v>
      </c>
      <c r="E157" s="60">
        <v>51.67</v>
      </c>
      <c r="F157" s="67">
        <v>48</v>
      </c>
      <c r="G157" s="60">
        <v>0.94</v>
      </c>
      <c r="H157" s="62">
        <f t="shared" si="7"/>
        <v>-5.2835300948325989E-2</v>
      </c>
      <c r="I157" s="76">
        <f t="shared" si="1"/>
        <v>100</v>
      </c>
      <c r="J157" s="76"/>
      <c r="K157" s="7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45">
      <c r="A158" s="58">
        <v>42626</v>
      </c>
      <c r="B158" s="2" t="s">
        <v>200</v>
      </c>
      <c r="C158" s="5" t="s">
        <v>201</v>
      </c>
      <c r="D158" s="59">
        <v>42510</v>
      </c>
      <c r="E158" s="60">
        <v>8.64</v>
      </c>
      <c r="F158" s="67">
        <v>5.25</v>
      </c>
      <c r="G158" s="60">
        <v>0.17</v>
      </c>
      <c r="H158" s="62">
        <f t="shared" si="7"/>
        <v>-0.37268518518518523</v>
      </c>
      <c r="I158" s="76">
        <f t="shared" si="1"/>
        <v>116</v>
      </c>
      <c r="J158" s="76"/>
      <c r="K158" s="7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45">
      <c r="A159" s="58">
        <v>42626</v>
      </c>
      <c r="B159" s="2" t="s">
        <v>202</v>
      </c>
      <c r="C159" s="5" t="s">
        <v>203</v>
      </c>
      <c r="D159" s="59">
        <v>42299</v>
      </c>
      <c r="E159" s="60">
        <v>17.36</v>
      </c>
      <c r="F159" s="67">
        <v>14.5</v>
      </c>
      <c r="G159" s="60">
        <v>1.8</v>
      </c>
      <c r="H159" s="62">
        <f t="shared" si="7"/>
        <v>-6.1059907834101312E-2</v>
      </c>
      <c r="I159" s="76">
        <f t="shared" si="1"/>
        <v>327</v>
      </c>
      <c r="J159" s="76"/>
      <c r="K159" s="7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45">
      <c r="A160" s="58">
        <v>42626</v>
      </c>
      <c r="B160" s="2" t="s">
        <v>204</v>
      </c>
      <c r="C160" s="5" t="s">
        <v>205</v>
      </c>
      <c r="D160" s="59">
        <v>42017</v>
      </c>
      <c r="E160" s="60">
        <v>50.33</v>
      </c>
      <c r="F160" s="67">
        <v>54</v>
      </c>
      <c r="G160" s="60">
        <v>5.91</v>
      </c>
      <c r="H160" s="62">
        <f t="shared" si="7"/>
        <v>0.19034373137293858</v>
      </c>
      <c r="I160" s="76">
        <f t="shared" si="1"/>
        <v>609</v>
      </c>
      <c r="J160" s="76"/>
      <c r="K160" s="7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45">
      <c r="A161" s="58">
        <v>42622</v>
      </c>
      <c r="B161" s="2" t="s">
        <v>92</v>
      </c>
      <c r="C161" s="5" t="s">
        <v>206</v>
      </c>
      <c r="D161" s="58">
        <v>41422</v>
      </c>
      <c r="E161" s="60">
        <v>16.14</v>
      </c>
      <c r="F161" s="60">
        <v>16.5</v>
      </c>
      <c r="G161" s="60">
        <v>4.83</v>
      </c>
      <c r="H161" s="62">
        <f t="shared" ref="H161:H162" si="8">(F161-E161+G161)/E161</f>
        <v>0.32156133828996281</v>
      </c>
      <c r="I161" s="76">
        <f t="shared" si="1"/>
        <v>1200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45">
      <c r="A162" s="58">
        <v>42622</v>
      </c>
      <c r="B162" s="2" t="s">
        <v>207</v>
      </c>
      <c r="C162" s="5" t="s">
        <v>208</v>
      </c>
      <c r="D162" s="59">
        <v>42066</v>
      </c>
      <c r="E162" s="60">
        <v>14.92</v>
      </c>
      <c r="F162" s="60">
        <v>16</v>
      </c>
      <c r="G162" s="60">
        <v>2.1</v>
      </c>
      <c r="H162" s="62">
        <f t="shared" si="8"/>
        <v>0.21313672922252011</v>
      </c>
      <c r="I162" s="76">
        <f t="shared" si="1"/>
        <v>556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45">
      <c r="A163" s="58">
        <v>42622</v>
      </c>
      <c r="B163" s="2" t="s">
        <v>209</v>
      </c>
      <c r="C163" s="5" t="s">
        <v>210</v>
      </c>
      <c r="D163" s="65">
        <v>42339</v>
      </c>
      <c r="E163" s="60">
        <v>7.45</v>
      </c>
      <c r="F163" s="60">
        <v>8.4</v>
      </c>
      <c r="G163" s="60">
        <v>0.75</v>
      </c>
      <c r="H163" s="62">
        <f t="shared" ref="H163:H169" si="9">((F163+G163)-E163)/E163</f>
        <v>0.22818791946308728</v>
      </c>
      <c r="I163" s="76">
        <f t="shared" si="1"/>
        <v>283</v>
      </c>
      <c r="J163" s="74"/>
      <c r="K163" s="76"/>
      <c r="L163" s="60"/>
      <c r="M163" s="5"/>
      <c r="N163" s="5"/>
      <c r="O163" s="60"/>
      <c r="P163" s="76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45">
      <c r="A164" s="58">
        <v>42622</v>
      </c>
      <c r="B164" s="2" t="s">
        <v>184</v>
      </c>
      <c r="C164" s="5" t="s">
        <v>211</v>
      </c>
      <c r="D164" s="59">
        <v>42174</v>
      </c>
      <c r="E164" s="60">
        <v>20.77</v>
      </c>
      <c r="F164" s="67">
        <v>24.49</v>
      </c>
      <c r="G164" s="60">
        <v>1.42</v>
      </c>
      <c r="H164" s="62">
        <f t="shared" si="9"/>
        <v>0.24747231584015392</v>
      </c>
      <c r="I164" s="76">
        <f t="shared" si="1"/>
        <v>448</v>
      </c>
      <c r="J164" s="76"/>
      <c r="K164" s="7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6">
      <c r="A165" s="58">
        <v>42621</v>
      </c>
      <c r="B165" s="2" t="s">
        <v>212</v>
      </c>
      <c r="C165" s="5" t="s">
        <v>213</v>
      </c>
      <c r="D165" s="59">
        <v>42380</v>
      </c>
      <c r="E165" s="60">
        <v>43.48</v>
      </c>
      <c r="F165" s="60">
        <v>53.5</v>
      </c>
      <c r="G165" s="60">
        <v>1.44</v>
      </c>
      <c r="H165" s="62">
        <f t="shared" si="9"/>
        <v>0.26356945722171116</v>
      </c>
      <c r="I165" s="76">
        <f t="shared" si="1"/>
        <v>241</v>
      </c>
      <c r="J165" s="57"/>
      <c r="K165" s="56"/>
      <c r="L165" s="68"/>
      <c r="M165" s="63"/>
      <c r="N165" s="57"/>
      <c r="O165" s="69"/>
      <c r="P165" s="56"/>
      <c r="Q165" s="70"/>
      <c r="R165" s="70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</row>
    <row r="166" spans="1:30" ht="15.75" customHeight="1" x14ac:dyDescent="0.6">
      <c r="A166" s="58">
        <v>42606</v>
      </c>
      <c r="B166" s="2" t="s">
        <v>181</v>
      </c>
      <c r="C166" s="5" t="s">
        <v>214</v>
      </c>
      <c r="D166" s="59">
        <v>42391</v>
      </c>
      <c r="E166" s="60">
        <v>29.89</v>
      </c>
      <c r="F166" s="60">
        <v>45</v>
      </c>
      <c r="G166" s="60">
        <v>0.94</v>
      </c>
      <c r="H166" s="62">
        <f t="shared" si="9"/>
        <v>0.53696888591502168</v>
      </c>
      <c r="I166" s="76">
        <f t="shared" si="1"/>
        <v>215</v>
      </c>
      <c r="J166" s="56"/>
      <c r="K166" s="79"/>
      <c r="L166" s="57"/>
      <c r="M166" s="57"/>
      <c r="N166" s="57"/>
      <c r="O166" s="69"/>
      <c r="P166" s="56"/>
      <c r="Q166" s="70"/>
      <c r="R166" s="70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</row>
    <row r="167" spans="1:30" ht="15.75" customHeight="1" x14ac:dyDescent="0.6">
      <c r="A167" s="58">
        <v>42592</v>
      </c>
      <c r="B167" s="2" t="s">
        <v>109</v>
      </c>
      <c r="C167" s="5" t="s">
        <v>110</v>
      </c>
      <c r="D167" s="59">
        <v>42310</v>
      </c>
      <c r="E167" s="60">
        <v>45.5</v>
      </c>
      <c r="F167" s="60">
        <v>42.42</v>
      </c>
      <c r="G167" s="60">
        <v>3.17</v>
      </c>
      <c r="H167" s="62">
        <f t="shared" si="9"/>
        <v>1.978021978022053E-3</v>
      </c>
      <c r="I167" s="76">
        <f t="shared" si="1"/>
        <v>282</v>
      </c>
      <c r="J167" s="56"/>
      <c r="K167" s="79"/>
      <c r="L167" s="57"/>
      <c r="M167" s="57"/>
      <c r="N167" s="57"/>
      <c r="O167" s="69"/>
      <c r="P167" s="56"/>
      <c r="Q167" s="70"/>
      <c r="R167" s="70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</row>
    <row r="168" spans="1:30" ht="15.75" customHeight="1" x14ac:dyDescent="0.6">
      <c r="A168" s="58">
        <v>42571</v>
      </c>
      <c r="B168" s="2" t="s">
        <v>215</v>
      </c>
      <c r="C168" s="5" t="s">
        <v>216</v>
      </c>
      <c r="D168" s="59">
        <v>41967</v>
      </c>
      <c r="E168" s="60">
        <v>27.48</v>
      </c>
      <c r="F168" s="60">
        <v>34</v>
      </c>
      <c r="G168" s="60">
        <v>4.6100000000000003</v>
      </c>
      <c r="H168" s="62">
        <f t="shared" si="9"/>
        <v>0.40502183406113534</v>
      </c>
      <c r="I168" s="76">
        <f t="shared" si="1"/>
        <v>604</v>
      </c>
      <c r="J168" s="56"/>
      <c r="K168" s="79"/>
      <c r="L168" s="57"/>
      <c r="M168" s="57"/>
      <c r="N168" s="57"/>
      <c r="O168" s="69"/>
      <c r="P168" s="56"/>
      <c r="Q168" s="70"/>
      <c r="R168" s="70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</row>
    <row r="169" spans="1:30" ht="15.75" customHeight="1" x14ac:dyDescent="0.6">
      <c r="A169" s="58">
        <v>42552</v>
      </c>
      <c r="B169" s="2" t="s">
        <v>157</v>
      </c>
      <c r="C169" s="5" t="s">
        <v>158</v>
      </c>
      <c r="D169" s="59">
        <v>42444</v>
      </c>
      <c r="E169" s="60">
        <v>84.82</v>
      </c>
      <c r="F169" s="60">
        <v>100.5</v>
      </c>
      <c r="G169" s="60">
        <v>1.77</v>
      </c>
      <c r="H169" s="62">
        <f t="shared" si="9"/>
        <v>0.20572978071209624</v>
      </c>
      <c r="I169" s="76">
        <f t="shared" si="1"/>
        <v>108</v>
      </c>
      <c r="J169" s="56"/>
      <c r="K169" s="79"/>
      <c r="L169" s="57"/>
      <c r="M169" s="57"/>
      <c r="N169" s="57"/>
      <c r="O169" s="69"/>
      <c r="P169" s="56"/>
      <c r="Q169" s="70"/>
      <c r="R169" s="70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</row>
    <row r="170" spans="1:30" ht="15.75" customHeight="1" x14ac:dyDescent="0.6">
      <c r="A170" s="58">
        <v>42550</v>
      </c>
      <c r="B170" s="2" t="s">
        <v>217</v>
      </c>
      <c r="C170" s="5" t="s">
        <v>218</v>
      </c>
      <c r="D170" s="59">
        <v>42272</v>
      </c>
      <c r="E170" s="60">
        <v>24.7</v>
      </c>
      <c r="F170" s="60">
        <v>26.77</v>
      </c>
      <c r="G170" s="60">
        <v>2.0299999999999998</v>
      </c>
      <c r="H170" s="62">
        <f>(F170-E170+G170)/E170</f>
        <v>0.16599190283400808</v>
      </c>
      <c r="I170" s="76">
        <f t="shared" si="1"/>
        <v>278</v>
      </c>
      <c r="J170" s="56"/>
      <c r="K170" s="57"/>
      <c r="L170" s="57"/>
      <c r="M170" s="57"/>
      <c r="N170" s="69"/>
      <c r="O170" s="69"/>
      <c r="P170" s="56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</row>
    <row r="171" spans="1:30" ht="15.75" customHeight="1" x14ac:dyDescent="0.6">
      <c r="A171" s="58">
        <v>42549</v>
      </c>
      <c r="B171" s="2" t="s">
        <v>219</v>
      </c>
      <c r="C171" s="5" t="s">
        <v>220</v>
      </c>
      <c r="D171" s="59">
        <v>42306</v>
      </c>
      <c r="E171" s="60">
        <v>32.81</v>
      </c>
      <c r="F171" s="60">
        <v>34.46</v>
      </c>
      <c r="G171" s="60">
        <v>2.5499999999999998</v>
      </c>
      <c r="H171" s="62">
        <f t="shared" ref="H171:H176" si="10">((F171+G171)-E171)/E171</f>
        <v>0.12800975312404742</v>
      </c>
      <c r="I171" s="76">
        <f t="shared" si="1"/>
        <v>243</v>
      </c>
      <c r="J171" s="56"/>
      <c r="K171" s="55"/>
      <c r="L171" s="57"/>
      <c r="M171" s="57"/>
      <c r="N171" s="57"/>
      <c r="O171" s="55"/>
      <c r="P171" s="56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</row>
    <row r="172" spans="1:30" ht="15.75" customHeight="1" x14ac:dyDescent="0.6">
      <c r="A172" s="58">
        <v>42507</v>
      </c>
      <c r="B172" s="2" t="s">
        <v>221</v>
      </c>
      <c r="C172" s="5" t="s">
        <v>222</v>
      </c>
      <c r="D172" s="59">
        <v>42367</v>
      </c>
      <c r="E172" s="60">
        <v>51.96</v>
      </c>
      <c r="F172" s="60">
        <v>62.43</v>
      </c>
      <c r="G172" s="60">
        <v>0.99</v>
      </c>
      <c r="H172" s="62">
        <f t="shared" si="10"/>
        <v>0.22055427251732104</v>
      </c>
      <c r="I172" s="76">
        <f t="shared" si="1"/>
        <v>140</v>
      </c>
      <c r="J172" s="57"/>
      <c r="K172" s="56"/>
      <c r="L172" s="68"/>
      <c r="M172" s="57"/>
      <c r="N172" s="57"/>
      <c r="O172" s="69"/>
      <c r="P172" s="56"/>
      <c r="Q172" s="70"/>
      <c r="R172" s="70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</row>
    <row r="173" spans="1:30" ht="15.75" customHeight="1" x14ac:dyDescent="0.6">
      <c r="A173" s="58">
        <v>42507</v>
      </c>
      <c r="B173" s="2" t="s">
        <v>48</v>
      </c>
      <c r="C173" s="5" t="s">
        <v>223</v>
      </c>
      <c r="D173" s="59">
        <v>42388</v>
      </c>
      <c r="E173" s="60">
        <v>33.69</v>
      </c>
      <c r="F173" s="60">
        <v>38.22</v>
      </c>
      <c r="G173" s="60">
        <v>0.38</v>
      </c>
      <c r="H173" s="62">
        <f t="shared" si="10"/>
        <v>0.14574057583852787</v>
      </c>
      <c r="I173" s="76">
        <f t="shared" si="1"/>
        <v>119</v>
      </c>
      <c r="J173" s="57"/>
      <c r="K173" s="56"/>
      <c r="L173" s="68"/>
      <c r="M173" s="57"/>
      <c r="N173" s="57"/>
      <c r="O173" s="69"/>
      <c r="P173" s="56"/>
      <c r="Q173" s="70"/>
      <c r="R173" s="70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</row>
    <row r="174" spans="1:30" ht="15.75" customHeight="1" x14ac:dyDescent="0.45">
      <c r="A174" s="65">
        <v>42480</v>
      </c>
      <c r="B174" s="2" t="s">
        <v>224</v>
      </c>
      <c r="C174" s="3" t="s">
        <v>225</v>
      </c>
      <c r="D174" s="77">
        <v>42409</v>
      </c>
      <c r="E174" s="60">
        <v>90.41</v>
      </c>
      <c r="F174" s="60">
        <v>98.89</v>
      </c>
      <c r="G174" s="60">
        <v>1.02</v>
      </c>
      <c r="H174" s="62">
        <f t="shared" si="10"/>
        <v>0.1050768720274306</v>
      </c>
      <c r="I174" s="76">
        <f t="shared" si="1"/>
        <v>71</v>
      </c>
      <c r="J174" s="74"/>
      <c r="K174" s="30"/>
      <c r="L174" s="80"/>
      <c r="M174" s="80"/>
      <c r="N174" s="80"/>
      <c r="O174" s="81"/>
    </row>
    <row r="175" spans="1:30" ht="15.75" customHeight="1" x14ac:dyDescent="0.45">
      <c r="A175" s="65">
        <v>42419</v>
      </c>
      <c r="B175" s="2" t="s">
        <v>226</v>
      </c>
      <c r="C175" s="3" t="s">
        <v>227</v>
      </c>
      <c r="D175" s="77">
        <v>41978</v>
      </c>
      <c r="E175" s="60">
        <v>26.8</v>
      </c>
      <c r="F175" s="60">
        <v>10.34</v>
      </c>
      <c r="G175" s="60">
        <v>5.48</v>
      </c>
      <c r="H175" s="62">
        <f t="shared" si="10"/>
        <v>-0.40970149253731342</v>
      </c>
      <c r="I175" s="76">
        <f t="shared" si="1"/>
        <v>441</v>
      </c>
      <c r="J175" s="74"/>
      <c r="L175" s="80"/>
      <c r="M175" s="80"/>
      <c r="N175" s="80"/>
      <c r="O175" s="81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1:30" ht="15.75" customHeight="1" x14ac:dyDescent="0.45">
      <c r="A176" s="65">
        <v>42416</v>
      </c>
      <c r="B176" s="2" t="s">
        <v>228</v>
      </c>
      <c r="C176" s="3" t="s">
        <v>229</v>
      </c>
      <c r="D176" s="77">
        <v>42237</v>
      </c>
      <c r="E176" s="60">
        <v>23.1</v>
      </c>
      <c r="F176" s="60">
        <v>12.62</v>
      </c>
      <c r="G176" s="60">
        <v>0.98</v>
      </c>
      <c r="H176" s="62">
        <f t="shared" si="10"/>
        <v>-0.41125541125541132</v>
      </c>
      <c r="I176" s="76">
        <f t="shared" si="1"/>
        <v>179</v>
      </c>
      <c r="J176" s="74"/>
      <c r="K176" s="30"/>
      <c r="L176" s="80"/>
      <c r="M176" s="80"/>
      <c r="N176" s="80"/>
      <c r="O176" s="81"/>
    </row>
    <row r="177" spans="1:30" ht="15.75" customHeight="1" x14ac:dyDescent="0.45">
      <c r="A177" s="65">
        <v>42374</v>
      </c>
      <c r="B177" s="2" t="s">
        <v>230</v>
      </c>
      <c r="C177" s="3" t="s">
        <v>231</v>
      </c>
      <c r="D177" s="77">
        <v>42209</v>
      </c>
      <c r="E177" s="60">
        <v>15.92</v>
      </c>
      <c r="F177" s="60">
        <v>13.67</v>
      </c>
      <c r="G177" s="60">
        <f>0.25*2</f>
        <v>0.5</v>
      </c>
      <c r="H177" s="62">
        <f t="shared" ref="H177:H182" si="11">(F177-E177+G177)/E177</f>
        <v>-0.10992462311557789</v>
      </c>
      <c r="I177" s="76">
        <f t="shared" si="1"/>
        <v>165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45">
      <c r="A178" s="65">
        <v>42374</v>
      </c>
      <c r="B178" s="2" t="s">
        <v>232</v>
      </c>
      <c r="C178" s="3" t="s">
        <v>233</v>
      </c>
      <c r="D178" s="77">
        <v>42004</v>
      </c>
      <c r="E178" s="60">
        <v>16</v>
      </c>
      <c r="F178" s="60">
        <v>16.05</v>
      </c>
      <c r="G178" s="60">
        <f>0.25*4</f>
        <v>1</v>
      </c>
      <c r="H178" s="62">
        <f t="shared" si="11"/>
        <v>6.5625000000000044E-2</v>
      </c>
      <c r="I178" s="76">
        <f t="shared" si="1"/>
        <v>370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45">
      <c r="A179" s="65">
        <v>42355</v>
      </c>
      <c r="B179" s="2" t="s">
        <v>234</v>
      </c>
      <c r="C179" s="3" t="s">
        <v>235</v>
      </c>
      <c r="D179" s="77">
        <v>41165</v>
      </c>
      <c r="E179" s="60">
        <v>43</v>
      </c>
      <c r="F179" s="60">
        <v>10.19</v>
      </c>
      <c r="G179" s="60">
        <f>0.7*3</f>
        <v>2.0999999999999996</v>
      </c>
      <c r="H179" s="62">
        <f t="shared" si="11"/>
        <v>-0.71418604651162798</v>
      </c>
      <c r="I179" s="76">
        <f t="shared" si="1"/>
        <v>1190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45">
      <c r="A180" s="65">
        <v>42339</v>
      </c>
      <c r="B180" s="2" t="s">
        <v>236</v>
      </c>
      <c r="C180" s="3" t="s">
        <v>237</v>
      </c>
      <c r="D180" s="77">
        <v>42192</v>
      </c>
      <c r="E180" s="60">
        <v>24.25</v>
      </c>
      <c r="F180" s="60">
        <v>27.2</v>
      </c>
      <c r="G180" s="67">
        <v>2.23</v>
      </c>
      <c r="H180" s="62">
        <f t="shared" si="11"/>
        <v>0.21360824742268039</v>
      </c>
      <c r="I180" s="82">
        <f t="shared" si="1"/>
        <v>147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45">
      <c r="A181" s="65">
        <v>42313</v>
      </c>
      <c r="B181" s="2" t="s">
        <v>196</v>
      </c>
      <c r="C181" s="3" t="s">
        <v>197</v>
      </c>
      <c r="D181" s="77">
        <v>42243</v>
      </c>
      <c r="E181" s="60">
        <v>10.039999999999999</v>
      </c>
      <c r="F181" s="60">
        <v>9.7100000000000009</v>
      </c>
      <c r="G181" s="60">
        <v>0.3</v>
      </c>
      <c r="H181" s="62">
        <f t="shared" si="11"/>
        <v>-2.9880478087647719E-3</v>
      </c>
      <c r="I181" s="82">
        <f t="shared" si="1"/>
        <v>70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5">
      <c r="A182" s="65">
        <v>42305</v>
      </c>
      <c r="B182" s="2" t="s">
        <v>72</v>
      </c>
      <c r="C182" s="3" t="s">
        <v>238</v>
      </c>
      <c r="D182" s="77">
        <v>42243</v>
      </c>
      <c r="E182" s="60">
        <v>19.25</v>
      </c>
      <c r="F182" s="60">
        <v>17.91</v>
      </c>
      <c r="G182" s="60">
        <f>0.2*2</f>
        <v>0.4</v>
      </c>
      <c r="H182" s="62">
        <f t="shared" si="11"/>
        <v>-4.8831168831168822E-2</v>
      </c>
      <c r="I182" s="82">
        <f t="shared" si="1"/>
        <v>62</v>
      </c>
      <c r="J182" s="5"/>
      <c r="K182" s="83"/>
      <c r="L182" s="83"/>
      <c r="M182" s="83"/>
      <c r="N182" s="83"/>
      <c r="O182" s="5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</row>
    <row r="183" spans="1:30" ht="15.75" customHeight="1" x14ac:dyDescent="0.45">
      <c r="A183" s="65">
        <v>42290</v>
      </c>
      <c r="B183" s="2" t="s">
        <v>239</v>
      </c>
      <c r="C183" s="3" t="s">
        <v>240</v>
      </c>
      <c r="D183" s="77">
        <v>41586</v>
      </c>
      <c r="E183" s="67">
        <v>8.8699999999999992</v>
      </c>
      <c r="F183" s="67">
        <v>7.38</v>
      </c>
      <c r="G183" s="67">
        <f>(0.062*4)+(0.07*19)</f>
        <v>1.5780000000000001</v>
      </c>
      <c r="H183" s="85">
        <f t="shared" ref="H183:H187" si="12">((F183+G183)-E183)/E183</f>
        <v>9.9210822998873696E-3</v>
      </c>
      <c r="I183" s="76">
        <f t="shared" si="1"/>
        <v>704</v>
      </c>
      <c r="K183" s="86"/>
      <c r="L183" s="87"/>
    </row>
    <row r="184" spans="1:30" ht="15.75" customHeight="1" x14ac:dyDescent="0.45">
      <c r="A184" s="65">
        <v>42290</v>
      </c>
      <c r="B184" s="2" t="s">
        <v>103</v>
      </c>
      <c r="C184" s="3" t="s">
        <v>104</v>
      </c>
      <c r="D184" s="77">
        <v>41996</v>
      </c>
      <c r="E184" s="67">
        <v>19</v>
      </c>
      <c r="F184" s="67">
        <v>18</v>
      </c>
      <c r="G184" s="67">
        <f>0.463*3</f>
        <v>1.389</v>
      </c>
      <c r="H184" s="85">
        <f t="shared" si="12"/>
        <v>2.0473684210526283E-2</v>
      </c>
      <c r="I184" s="76">
        <f t="shared" si="1"/>
        <v>294</v>
      </c>
      <c r="K184" s="88"/>
      <c r="L184" s="87"/>
    </row>
    <row r="185" spans="1:30" ht="15.75" customHeight="1" x14ac:dyDescent="0.45">
      <c r="A185" s="65">
        <v>42290</v>
      </c>
      <c r="B185" s="2" t="s">
        <v>241</v>
      </c>
      <c r="C185" s="3" t="s">
        <v>242</v>
      </c>
      <c r="D185" s="77">
        <v>42004</v>
      </c>
      <c r="E185" s="67">
        <v>22.5</v>
      </c>
      <c r="F185" s="67">
        <v>16.28</v>
      </c>
      <c r="G185" s="67">
        <f>0.005+0.9+0.154+0.242+0.489+0.005+0.209+0.523+0.024</f>
        <v>2.5510000000000002</v>
      </c>
      <c r="H185" s="85">
        <f t="shared" si="12"/>
        <v>-0.16306666666666653</v>
      </c>
      <c r="I185" s="76">
        <f t="shared" si="1"/>
        <v>286</v>
      </c>
      <c r="K185" s="86"/>
      <c r="L185" s="87"/>
    </row>
    <row r="186" spans="1:30" ht="15.75" customHeight="1" x14ac:dyDescent="0.45">
      <c r="A186" s="65">
        <v>42290</v>
      </c>
      <c r="B186" s="2" t="s">
        <v>243</v>
      </c>
      <c r="C186" s="3" t="s">
        <v>244</v>
      </c>
      <c r="D186" s="77">
        <v>41876</v>
      </c>
      <c r="E186" s="67">
        <v>18.64</v>
      </c>
      <c r="F186" s="67">
        <v>12.45</v>
      </c>
      <c r="G186" s="67">
        <f>0.4*4</f>
        <v>1.6</v>
      </c>
      <c r="H186" s="85">
        <f t="shared" si="12"/>
        <v>-0.24624463519313314</v>
      </c>
      <c r="I186" s="76">
        <f t="shared" si="1"/>
        <v>414</v>
      </c>
      <c r="K186" s="86"/>
      <c r="L186" s="87"/>
    </row>
    <row r="187" spans="1:30" ht="15.75" customHeight="1" x14ac:dyDescent="0.45">
      <c r="A187" s="65">
        <v>42290</v>
      </c>
      <c r="B187" s="2" t="s">
        <v>86</v>
      </c>
      <c r="C187" s="3" t="s">
        <v>245</v>
      </c>
      <c r="D187" s="77">
        <v>41484</v>
      </c>
      <c r="E187" s="67">
        <v>14.24</v>
      </c>
      <c r="F187" s="67">
        <v>12.25</v>
      </c>
      <c r="G187" s="67">
        <f>0.087+0.088+0.087+(0.09*16)+(0.095*7)</f>
        <v>2.367</v>
      </c>
      <c r="H187" s="85">
        <f t="shared" si="12"/>
        <v>2.6474719101123641E-2</v>
      </c>
      <c r="I187" s="76">
        <f t="shared" si="1"/>
        <v>806</v>
      </c>
      <c r="K187" s="86"/>
      <c r="L187" s="87"/>
    </row>
    <row r="188" spans="1:30" ht="15.75" customHeight="1" x14ac:dyDescent="0.5">
      <c r="A188" s="65">
        <v>42256</v>
      </c>
      <c r="B188" s="2" t="s">
        <v>246</v>
      </c>
      <c r="C188" s="3" t="s">
        <v>247</v>
      </c>
      <c r="D188" s="77">
        <v>41593</v>
      </c>
      <c r="E188" s="67">
        <v>8.64</v>
      </c>
      <c r="F188" s="67">
        <v>7.41</v>
      </c>
      <c r="G188" s="67">
        <v>0.48</v>
      </c>
      <c r="H188" s="62">
        <f t="shared" ref="H188:H190" si="13">(F188-E188+G188)/E188</f>
        <v>-8.6805555555555608E-2</v>
      </c>
      <c r="I188" s="76">
        <f t="shared" si="1"/>
        <v>663</v>
      </c>
      <c r="J188" s="89"/>
      <c r="K188" s="82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</row>
    <row r="189" spans="1:30" ht="15.75" customHeight="1" x14ac:dyDescent="0.5">
      <c r="A189" s="65">
        <v>42227</v>
      </c>
      <c r="B189" s="2" t="s">
        <v>248</v>
      </c>
      <c r="C189" s="3" t="s">
        <v>249</v>
      </c>
      <c r="D189" s="77">
        <v>41766</v>
      </c>
      <c r="E189" s="67">
        <v>7.6</v>
      </c>
      <c r="F189" s="67">
        <v>6.67</v>
      </c>
      <c r="G189" s="67">
        <f>0.27*6</f>
        <v>1.62</v>
      </c>
      <c r="H189" s="62">
        <f t="shared" si="13"/>
        <v>9.0789473684210587E-2</v>
      </c>
      <c r="I189" s="76">
        <f t="shared" si="1"/>
        <v>461</v>
      </c>
      <c r="J189" s="89"/>
      <c r="K189" s="82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</row>
    <row r="190" spans="1:30" ht="15.75" customHeight="1" x14ac:dyDescent="0.45">
      <c r="A190" s="65">
        <v>42220</v>
      </c>
      <c r="B190" s="2" t="s">
        <v>250</v>
      </c>
      <c r="C190" s="3" t="s">
        <v>251</v>
      </c>
      <c r="D190" s="77">
        <v>41542</v>
      </c>
      <c r="E190" s="67">
        <v>12.28</v>
      </c>
      <c r="F190" s="67">
        <v>11.02</v>
      </c>
      <c r="G190" s="67">
        <v>0.62</v>
      </c>
      <c r="H190" s="62">
        <f t="shared" si="13"/>
        <v>-5.2117263843648197E-2</v>
      </c>
      <c r="I190" s="76">
        <f t="shared" si="1"/>
        <v>678</v>
      </c>
      <c r="J190" s="62"/>
      <c r="K190" s="90"/>
      <c r="L190" s="90"/>
      <c r="M190" s="90"/>
      <c r="N190" s="9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5">
      <c r="A191" s="65">
        <v>42213</v>
      </c>
      <c r="B191" s="2" t="s">
        <v>252</v>
      </c>
      <c r="C191" s="3" t="s">
        <v>253</v>
      </c>
      <c r="D191" s="77">
        <v>42111</v>
      </c>
      <c r="E191" s="67">
        <v>14</v>
      </c>
      <c r="F191" s="67">
        <v>10.61</v>
      </c>
      <c r="G191" s="67">
        <v>0.35</v>
      </c>
      <c r="H191" s="85">
        <f>((F191+G191)-E191)/E191</f>
        <v>-0.21714285714285722</v>
      </c>
      <c r="I191" s="76">
        <f t="shared" si="1"/>
        <v>102</v>
      </c>
      <c r="J191" s="89"/>
      <c r="K191" s="82"/>
      <c r="L191" s="84"/>
      <c r="M191" s="67"/>
      <c r="N191" s="82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45">
      <c r="A192" s="65">
        <v>42209</v>
      </c>
      <c r="B192" s="2" t="s">
        <v>254</v>
      </c>
      <c r="C192" s="3" t="s">
        <v>255</v>
      </c>
      <c r="D192" s="77">
        <v>41918</v>
      </c>
      <c r="E192" s="67">
        <v>20.8</v>
      </c>
      <c r="F192" s="67">
        <v>19.87</v>
      </c>
      <c r="G192" s="67">
        <f>0.566*2</f>
        <v>1.1319999999999999</v>
      </c>
      <c r="H192" s="62">
        <f>(F192-E192+G192)/E192</f>
        <v>9.7115384615384694E-3</v>
      </c>
      <c r="I192" s="76">
        <f t="shared" si="1"/>
        <v>291</v>
      </c>
      <c r="J192" s="5"/>
      <c r="K192" s="90"/>
      <c r="L192" s="90"/>
      <c r="M192" s="90"/>
      <c r="N192" s="9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45">
      <c r="A193" s="65">
        <v>42200</v>
      </c>
      <c r="B193" s="2" t="s">
        <v>18</v>
      </c>
      <c r="C193" s="3" t="s">
        <v>256</v>
      </c>
      <c r="D193" s="77">
        <v>41575</v>
      </c>
      <c r="E193" s="67">
        <v>22.44</v>
      </c>
      <c r="F193" s="67">
        <v>28</v>
      </c>
      <c r="G193" s="67">
        <v>3.31</v>
      </c>
      <c r="H193" s="85">
        <f t="shared" ref="H193:H415" si="14">((F193+G193)-E193)/E193</f>
        <v>0.39527629233511574</v>
      </c>
      <c r="I193" s="76">
        <f t="shared" si="1"/>
        <v>625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45">
      <c r="A194" s="65">
        <v>42199</v>
      </c>
      <c r="B194" s="2" t="s">
        <v>257</v>
      </c>
      <c r="C194" s="3" t="s">
        <v>258</v>
      </c>
      <c r="D194" s="77">
        <v>41243</v>
      </c>
      <c r="E194" s="67">
        <v>18.72</v>
      </c>
      <c r="F194" s="67">
        <v>14.32</v>
      </c>
      <c r="G194" s="67">
        <v>5.38</v>
      </c>
      <c r="H194" s="85">
        <f t="shared" si="14"/>
        <v>5.235042735042738E-2</v>
      </c>
      <c r="I194" s="76">
        <f t="shared" si="1"/>
        <v>956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5">
      <c r="A195" s="65">
        <v>42198</v>
      </c>
      <c r="B195" s="2" t="s">
        <v>259</v>
      </c>
      <c r="C195" s="3" t="s">
        <v>260</v>
      </c>
      <c r="D195" s="65">
        <v>41158</v>
      </c>
      <c r="E195" s="67">
        <v>18.53</v>
      </c>
      <c r="F195" s="67">
        <v>3.9</v>
      </c>
      <c r="G195" s="67">
        <v>4.8</v>
      </c>
      <c r="H195" s="85">
        <f t="shared" si="14"/>
        <v>-0.53049109552077722</v>
      </c>
      <c r="I195" s="76">
        <f t="shared" si="1"/>
        <v>1040</v>
      </c>
      <c r="J195" s="5"/>
      <c r="K195" s="5"/>
      <c r="L195" s="5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</row>
    <row r="196" spans="1:30" ht="15.75" customHeight="1" x14ac:dyDescent="0.5">
      <c r="A196" s="65">
        <v>42195</v>
      </c>
      <c r="B196" s="2" t="s">
        <v>261</v>
      </c>
      <c r="C196" s="3" t="s">
        <v>262</v>
      </c>
      <c r="D196" s="77">
        <v>41946</v>
      </c>
      <c r="E196" s="67">
        <v>14.01</v>
      </c>
      <c r="F196" s="67">
        <v>9.8000000000000007</v>
      </c>
      <c r="G196" s="67">
        <f>0.18*7</f>
        <v>1.26</v>
      </c>
      <c r="H196" s="85">
        <f t="shared" si="14"/>
        <v>-0.21056388294075656</v>
      </c>
      <c r="I196" s="76">
        <f t="shared" si="1"/>
        <v>249</v>
      </c>
      <c r="J196" s="5"/>
      <c r="K196" s="5"/>
      <c r="L196" s="5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</row>
    <row r="197" spans="1:30" ht="15.75" customHeight="1" x14ac:dyDescent="0.5">
      <c r="A197" s="65">
        <v>42174</v>
      </c>
      <c r="B197" s="2" t="s">
        <v>263</v>
      </c>
      <c r="C197" s="3" t="s">
        <v>264</v>
      </c>
      <c r="D197" s="77">
        <v>41593</v>
      </c>
      <c r="E197" s="67">
        <v>8.7799999999999994</v>
      </c>
      <c r="F197" s="67">
        <v>7.42</v>
      </c>
      <c r="G197" s="67">
        <f>0.2*7</f>
        <v>1.4000000000000001</v>
      </c>
      <c r="H197" s="85">
        <f t="shared" si="14"/>
        <v>4.5558086560365521E-3</v>
      </c>
      <c r="I197" s="76">
        <f t="shared" si="1"/>
        <v>581</v>
      </c>
      <c r="J197" s="5"/>
      <c r="K197" s="5"/>
      <c r="L197" s="5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</row>
    <row r="198" spans="1:30" ht="15.75" customHeight="1" x14ac:dyDescent="0.5">
      <c r="A198" s="65">
        <v>42164</v>
      </c>
      <c r="B198" s="2" t="s">
        <v>265</v>
      </c>
      <c r="C198" s="3" t="s">
        <v>266</v>
      </c>
      <c r="D198" s="77">
        <v>41498</v>
      </c>
      <c r="E198" s="67">
        <v>17.45</v>
      </c>
      <c r="F198" s="67">
        <v>16</v>
      </c>
      <c r="G198" s="67">
        <f>0.45*7</f>
        <v>3.15</v>
      </c>
      <c r="H198" s="85">
        <f t="shared" si="14"/>
        <v>9.7421203438395373E-2</v>
      </c>
      <c r="I198" s="76">
        <f t="shared" si="1"/>
        <v>666</v>
      </c>
      <c r="J198" s="5"/>
      <c r="K198" s="5"/>
      <c r="L198" s="5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</row>
    <row r="199" spans="1:30" ht="15.75" customHeight="1" x14ac:dyDescent="0.5">
      <c r="A199" s="65">
        <v>42164</v>
      </c>
      <c r="B199" s="2" t="s">
        <v>129</v>
      </c>
      <c r="C199" s="3" t="s">
        <v>267</v>
      </c>
      <c r="D199" s="77">
        <v>41878</v>
      </c>
      <c r="E199" s="67">
        <v>23.21</v>
      </c>
      <c r="F199" s="67">
        <v>20.36</v>
      </c>
      <c r="G199" s="67">
        <f>(0.156*4)+0.599+(0.156*6)</f>
        <v>2.1589999999999998</v>
      </c>
      <c r="H199" s="85">
        <f t="shared" si="14"/>
        <v>-2.9771650150797177E-2</v>
      </c>
      <c r="I199" s="76">
        <f t="shared" si="1"/>
        <v>286</v>
      </c>
      <c r="J199" s="5"/>
      <c r="K199" s="5"/>
      <c r="L199" s="5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</row>
    <row r="200" spans="1:30" ht="15.75" customHeight="1" x14ac:dyDescent="0.5">
      <c r="A200" s="65">
        <v>42164</v>
      </c>
      <c r="B200" s="2" t="s">
        <v>268</v>
      </c>
      <c r="C200" s="3" t="s">
        <v>269</v>
      </c>
      <c r="D200" s="77">
        <v>41950</v>
      </c>
      <c r="E200" s="67">
        <v>19.350000000000001</v>
      </c>
      <c r="F200" s="67">
        <v>15.6</v>
      </c>
      <c r="G200" s="67">
        <f>0.23*2</f>
        <v>0.46</v>
      </c>
      <c r="H200" s="85">
        <f t="shared" si="14"/>
        <v>-0.17002583979328179</v>
      </c>
      <c r="I200" s="76">
        <f t="shared" si="1"/>
        <v>214</v>
      </c>
      <c r="J200" s="5"/>
      <c r="K200" s="5"/>
      <c r="L200" s="5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</row>
    <row r="201" spans="1:30" ht="15.75" customHeight="1" x14ac:dyDescent="0.5">
      <c r="A201" s="65">
        <v>42146</v>
      </c>
      <c r="B201" s="2" t="s">
        <v>270</v>
      </c>
      <c r="C201" s="3" t="s">
        <v>271</v>
      </c>
      <c r="D201" s="77">
        <v>41744</v>
      </c>
      <c r="E201" s="67">
        <v>23</v>
      </c>
      <c r="F201" s="67">
        <v>24.61</v>
      </c>
      <c r="G201" s="67">
        <v>0.1</v>
      </c>
      <c r="H201" s="85">
        <f t="shared" si="14"/>
        <v>7.4347826086956559E-2</v>
      </c>
      <c r="I201" s="76">
        <f t="shared" si="1"/>
        <v>402</v>
      </c>
      <c r="J201" s="5"/>
      <c r="K201" s="5"/>
      <c r="L201" s="5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</row>
    <row r="202" spans="1:30" ht="15.75" customHeight="1" x14ac:dyDescent="0.5">
      <c r="A202" s="65">
        <v>42131</v>
      </c>
      <c r="B202" s="2" t="s">
        <v>272</v>
      </c>
      <c r="C202" s="3" t="s">
        <v>273</v>
      </c>
      <c r="D202" s="65">
        <v>40970</v>
      </c>
      <c r="E202" s="67">
        <v>16.399999999999999</v>
      </c>
      <c r="F202" s="67">
        <v>11.42</v>
      </c>
      <c r="G202" s="67">
        <f>0.44+(0.443*11)</f>
        <v>5.3130000000000006</v>
      </c>
      <c r="H202" s="85">
        <f t="shared" si="14"/>
        <v>2.030487804878061E-2</v>
      </c>
      <c r="I202" s="76">
        <f t="shared" si="1"/>
        <v>1161</v>
      </c>
      <c r="J202" s="5"/>
      <c r="K202" s="5"/>
      <c r="L202" s="5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</row>
    <row r="203" spans="1:30" ht="15.75" customHeight="1" x14ac:dyDescent="0.5">
      <c r="A203" s="65">
        <v>42066</v>
      </c>
      <c r="B203" s="2" t="s">
        <v>274</v>
      </c>
      <c r="C203" s="3" t="s">
        <v>275</v>
      </c>
      <c r="D203" s="65">
        <v>41689</v>
      </c>
      <c r="E203" s="67">
        <v>18.96</v>
      </c>
      <c r="F203" s="67">
        <v>15.92</v>
      </c>
      <c r="G203" s="67">
        <v>2.5</v>
      </c>
      <c r="H203" s="85">
        <f t="shared" si="14"/>
        <v>-2.8481012658227802E-2</v>
      </c>
      <c r="I203" s="76">
        <f t="shared" si="1"/>
        <v>377</v>
      </c>
      <c r="J203" s="5"/>
      <c r="K203" s="5"/>
      <c r="L203" s="5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</row>
    <row r="204" spans="1:30" ht="15.75" customHeight="1" x14ac:dyDescent="0.45">
      <c r="A204" s="65">
        <v>42004</v>
      </c>
      <c r="B204" s="2" t="s">
        <v>276</v>
      </c>
      <c r="C204" s="3" t="s">
        <v>277</v>
      </c>
      <c r="D204" s="65">
        <v>41820</v>
      </c>
      <c r="E204" s="67">
        <v>13.95</v>
      </c>
      <c r="F204" s="67">
        <v>10.45</v>
      </c>
      <c r="G204" s="67">
        <v>0.9</v>
      </c>
      <c r="H204" s="85">
        <f t="shared" si="14"/>
        <v>-0.18637992831541217</v>
      </c>
      <c r="I204" s="76">
        <f t="shared" si="1"/>
        <v>184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45">
      <c r="A205" s="65">
        <v>41981</v>
      </c>
      <c r="B205" s="2" t="s">
        <v>278</v>
      </c>
      <c r="C205" s="3" t="s">
        <v>279</v>
      </c>
      <c r="D205" s="65">
        <v>41796</v>
      </c>
      <c r="E205" s="67">
        <v>30</v>
      </c>
      <c r="F205" s="67">
        <v>14.5</v>
      </c>
      <c r="G205" s="67">
        <v>1.208</v>
      </c>
      <c r="H205" s="85">
        <f t="shared" si="14"/>
        <v>-0.47639999999999999</v>
      </c>
      <c r="I205" s="76">
        <f t="shared" si="1"/>
        <v>185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45">
      <c r="A206" s="65">
        <v>41981</v>
      </c>
      <c r="B206" s="2" t="s">
        <v>280</v>
      </c>
      <c r="C206" s="3" t="s">
        <v>281</v>
      </c>
      <c r="D206" s="65">
        <v>41649</v>
      </c>
      <c r="E206" s="67">
        <v>23.5</v>
      </c>
      <c r="F206" s="67">
        <v>9.1199999999999992</v>
      </c>
      <c r="G206" s="67">
        <v>2.3250000000000002</v>
      </c>
      <c r="H206" s="85">
        <f t="shared" si="14"/>
        <v>-0.51297872340425532</v>
      </c>
      <c r="I206" s="76">
        <f t="shared" si="1"/>
        <v>332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45">
      <c r="A207" s="65">
        <v>41981</v>
      </c>
      <c r="B207" s="2" t="s">
        <v>282</v>
      </c>
      <c r="C207" s="3" t="s">
        <v>283</v>
      </c>
      <c r="D207" s="65">
        <v>41796</v>
      </c>
      <c r="E207" s="67">
        <v>28.93</v>
      </c>
      <c r="F207" s="67">
        <v>13.24</v>
      </c>
      <c r="G207" s="67">
        <v>1.208</v>
      </c>
      <c r="H207" s="85">
        <f t="shared" si="14"/>
        <v>-0.50058762530245415</v>
      </c>
      <c r="I207" s="76">
        <f t="shared" si="1"/>
        <v>185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45">
      <c r="A208" s="65">
        <v>41981</v>
      </c>
      <c r="B208" s="2" t="s">
        <v>284</v>
      </c>
      <c r="C208" s="3" t="s">
        <v>285</v>
      </c>
      <c r="D208" s="65">
        <v>41890</v>
      </c>
      <c r="E208" s="67">
        <v>19.5</v>
      </c>
      <c r="F208" s="67">
        <v>11.2</v>
      </c>
      <c r="G208" s="67">
        <v>0.45</v>
      </c>
      <c r="H208" s="85">
        <f t="shared" si="14"/>
        <v>-0.40256410256410263</v>
      </c>
      <c r="I208" s="76">
        <f t="shared" si="1"/>
        <v>91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45">
      <c r="A209" s="65">
        <v>41978</v>
      </c>
      <c r="B209" s="2" t="s">
        <v>286</v>
      </c>
      <c r="C209" s="3" t="s">
        <v>287</v>
      </c>
      <c r="D209" s="65">
        <v>41736</v>
      </c>
      <c r="E209" s="67">
        <v>23.81</v>
      </c>
      <c r="F209" s="67">
        <v>13.41</v>
      </c>
      <c r="G209" s="67">
        <v>1.0449999999999999</v>
      </c>
      <c r="H209" s="85">
        <f t="shared" si="14"/>
        <v>-0.39290214195716083</v>
      </c>
      <c r="I209" s="76">
        <f t="shared" si="1"/>
        <v>242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45">
      <c r="A210" s="65">
        <v>41963</v>
      </c>
      <c r="B210" s="2" t="s">
        <v>288</v>
      </c>
      <c r="C210" s="3" t="s">
        <v>289</v>
      </c>
      <c r="D210" s="65">
        <v>41533</v>
      </c>
      <c r="E210" s="67">
        <v>50.6</v>
      </c>
      <c r="F210" s="67">
        <v>71.31</v>
      </c>
      <c r="G210" s="67">
        <v>7.1369999999999996</v>
      </c>
      <c r="H210" s="85">
        <f t="shared" si="14"/>
        <v>0.55033596837944665</v>
      </c>
      <c r="I210" s="76">
        <f t="shared" si="1"/>
        <v>430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45">
      <c r="A211" s="65">
        <v>41960</v>
      </c>
      <c r="B211" s="2" t="s">
        <v>290</v>
      </c>
      <c r="C211" s="3" t="s">
        <v>291</v>
      </c>
      <c r="D211" s="65">
        <v>41542</v>
      </c>
      <c r="E211" s="67">
        <v>31.56</v>
      </c>
      <c r="F211" s="67">
        <v>4.71</v>
      </c>
      <c r="G211" s="67">
        <v>26.36</v>
      </c>
      <c r="H211" s="85">
        <f t="shared" si="14"/>
        <v>-1.552598225602023E-2</v>
      </c>
      <c r="I211" s="76">
        <f t="shared" si="1"/>
        <v>418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45">
      <c r="A212" s="65">
        <v>41943</v>
      </c>
      <c r="B212" s="2" t="s">
        <v>292</v>
      </c>
      <c r="C212" s="3" t="s">
        <v>293</v>
      </c>
      <c r="D212" s="65">
        <v>41451</v>
      </c>
      <c r="E212" s="67">
        <v>51.59</v>
      </c>
      <c r="F212" s="67">
        <v>46.41</v>
      </c>
      <c r="G212" s="67">
        <v>4.78</v>
      </c>
      <c r="H212" s="85">
        <f t="shared" si="14"/>
        <v>-7.7534405892615947E-3</v>
      </c>
      <c r="I212" s="76">
        <f t="shared" si="1"/>
        <v>492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45">
      <c r="A213" s="65">
        <v>41918</v>
      </c>
      <c r="B213" s="2" t="s">
        <v>294</v>
      </c>
      <c r="C213" s="3" t="s">
        <v>295</v>
      </c>
      <c r="D213" s="65">
        <v>41813</v>
      </c>
      <c r="E213" s="67">
        <v>10.95</v>
      </c>
      <c r="F213" s="67">
        <v>9.15</v>
      </c>
      <c r="G213" s="67">
        <v>0.27</v>
      </c>
      <c r="H213" s="85">
        <f t="shared" si="14"/>
        <v>-0.13972602739726023</v>
      </c>
      <c r="I213" s="76">
        <f t="shared" si="1"/>
        <v>105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45">
      <c r="A214" s="65">
        <v>41912</v>
      </c>
      <c r="B214" s="2" t="s">
        <v>296</v>
      </c>
      <c r="C214" s="3" t="s">
        <v>297</v>
      </c>
      <c r="D214" s="65">
        <v>41610</v>
      </c>
      <c r="E214" s="67">
        <v>8.85</v>
      </c>
      <c r="F214" s="67">
        <v>9.49</v>
      </c>
      <c r="G214" s="67">
        <v>0.61699999999999999</v>
      </c>
      <c r="H214" s="85">
        <f t="shared" si="14"/>
        <v>0.14203389830508473</v>
      </c>
      <c r="I214" s="76">
        <f t="shared" si="1"/>
        <v>302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45">
      <c r="A215" s="65">
        <v>41899</v>
      </c>
      <c r="B215" s="2" t="s">
        <v>298</v>
      </c>
      <c r="C215" s="3" t="s">
        <v>299</v>
      </c>
      <c r="D215" s="65">
        <v>41851</v>
      </c>
      <c r="E215" s="67">
        <v>26.85</v>
      </c>
      <c r="F215" s="67">
        <v>23.74</v>
      </c>
      <c r="G215" s="67">
        <v>0</v>
      </c>
      <c r="H215" s="85">
        <f t="shared" si="14"/>
        <v>-0.11582867783985112</v>
      </c>
      <c r="I215" s="76">
        <f t="shared" si="1"/>
        <v>48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45">
      <c r="A216" s="65">
        <v>41851</v>
      </c>
      <c r="B216" s="2" t="s">
        <v>300</v>
      </c>
      <c r="C216" s="3" t="s">
        <v>301</v>
      </c>
      <c r="D216" s="65">
        <v>40697</v>
      </c>
      <c r="E216" s="67">
        <v>25.2</v>
      </c>
      <c r="F216" s="67">
        <v>25.52</v>
      </c>
      <c r="G216" s="67">
        <v>12.159000000000001</v>
      </c>
      <c r="H216" s="85">
        <f t="shared" si="14"/>
        <v>0.4951984126984128</v>
      </c>
      <c r="I216" s="76">
        <f t="shared" si="1"/>
        <v>1154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45">
      <c r="A217" s="65">
        <v>41851</v>
      </c>
      <c r="B217" s="2" t="s">
        <v>302</v>
      </c>
      <c r="C217" s="3" t="s">
        <v>303</v>
      </c>
      <c r="D217" s="65">
        <v>41744</v>
      </c>
      <c r="E217" s="67">
        <v>14.35</v>
      </c>
      <c r="F217" s="67">
        <v>13.43</v>
      </c>
      <c r="G217" s="67">
        <v>0.39200000000000002</v>
      </c>
      <c r="H217" s="85">
        <f t="shared" si="14"/>
        <v>-3.6794425087108049E-2</v>
      </c>
      <c r="I217" s="76">
        <f t="shared" si="1"/>
        <v>107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45">
      <c r="A218" s="65">
        <v>41851</v>
      </c>
      <c r="B218" s="2" t="s">
        <v>304</v>
      </c>
      <c r="C218" s="3" t="s">
        <v>305</v>
      </c>
      <c r="D218" s="65">
        <v>41373</v>
      </c>
      <c r="E218" s="67">
        <v>25</v>
      </c>
      <c r="F218" s="67">
        <v>23.41</v>
      </c>
      <c r="G218" s="67">
        <v>2.9940000000000002</v>
      </c>
      <c r="H218" s="85">
        <f t="shared" si="14"/>
        <v>5.6159999999999995E-2</v>
      </c>
      <c r="I218" s="76">
        <f t="shared" si="1"/>
        <v>478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45">
      <c r="A219" s="65">
        <v>41851</v>
      </c>
      <c r="B219" s="2" t="s">
        <v>306</v>
      </c>
      <c r="C219" s="3" t="s">
        <v>307</v>
      </c>
      <c r="D219" s="65">
        <v>40549</v>
      </c>
      <c r="E219" s="67">
        <v>33.64</v>
      </c>
      <c r="F219" s="67">
        <v>36.299999999999997</v>
      </c>
      <c r="G219" s="67">
        <v>12.164999999999999</v>
      </c>
      <c r="H219" s="85">
        <f t="shared" si="14"/>
        <v>0.44069560047562412</v>
      </c>
      <c r="I219" s="76">
        <f t="shared" si="1"/>
        <v>1302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45">
      <c r="A220" s="65">
        <v>41851</v>
      </c>
      <c r="B220" s="2" t="s">
        <v>113</v>
      </c>
      <c r="C220" s="3" t="s">
        <v>114</v>
      </c>
      <c r="D220" s="65">
        <v>40522</v>
      </c>
      <c r="E220" s="67">
        <v>9.6300000000000008</v>
      </c>
      <c r="F220" s="67">
        <v>9.9</v>
      </c>
      <c r="G220" s="67">
        <v>3.927</v>
      </c>
      <c r="H220" s="85">
        <f t="shared" si="14"/>
        <v>0.43582554517133942</v>
      </c>
      <c r="I220" s="76">
        <f t="shared" si="1"/>
        <v>1329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45">
      <c r="A221" s="65">
        <v>41851</v>
      </c>
      <c r="B221" s="2" t="s">
        <v>209</v>
      </c>
      <c r="C221" s="3" t="s">
        <v>308</v>
      </c>
      <c r="D221" s="65">
        <v>40970</v>
      </c>
      <c r="E221" s="67">
        <v>10.85</v>
      </c>
      <c r="F221" s="67">
        <v>10.62</v>
      </c>
      <c r="G221" s="67">
        <v>3.008</v>
      </c>
      <c r="H221" s="85">
        <f t="shared" si="14"/>
        <v>0.25603686635944706</v>
      </c>
      <c r="I221" s="76">
        <f t="shared" si="1"/>
        <v>881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45">
      <c r="A222" s="65">
        <v>41837</v>
      </c>
      <c r="B222" s="2" t="s">
        <v>309</v>
      </c>
      <c r="C222" s="3" t="s">
        <v>310</v>
      </c>
      <c r="D222" s="65">
        <v>41778</v>
      </c>
      <c r="E222" s="67">
        <v>13.19</v>
      </c>
      <c r="F222" s="67">
        <v>14</v>
      </c>
      <c r="G222" s="67">
        <v>0.4</v>
      </c>
      <c r="H222" s="85">
        <f t="shared" si="14"/>
        <v>9.1736163760424635E-2</v>
      </c>
      <c r="I222" s="76">
        <f t="shared" si="1"/>
        <v>59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45">
      <c r="A223" s="65">
        <v>41834</v>
      </c>
      <c r="B223" s="2" t="s">
        <v>311</v>
      </c>
      <c r="C223" s="3" t="s">
        <v>312</v>
      </c>
      <c r="D223" s="65">
        <v>40949</v>
      </c>
      <c r="E223" s="67">
        <v>6.86</v>
      </c>
      <c r="F223" s="67">
        <v>7.44</v>
      </c>
      <c r="G223" s="67">
        <v>1.35</v>
      </c>
      <c r="H223" s="85">
        <f t="shared" si="14"/>
        <v>0.28134110787172018</v>
      </c>
      <c r="I223" s="76">
        <f t="shared" si="1"/>
        <v>885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45">
      <c r="A224" s="65">
        <v>41827</v>
      </c>
      <c r="B224" s="2" t="s">
        <v>313</v>
      </c>
      <c r="C224" s="3" t="s">
        <v>314</v>
      </c>
      <c r="D224" s="65">
        <v>40227</v>
      </c>
      <c r="E224" s="67">
        <v>10.1</v>
      </c>
      <c r="F224" s="67">
        <v>15.95</v>
      </c>
      <c r="G224" s="67">
        <v>4.7880000000000003</v>
      </c>
      <c r="H224" s="85">
        <f t="shared" si="14"/>
        <v>1.0532673267326733</v>
      </c>
      <c r="I224" s="76">
        <f t="shared" si="1"/>
        <v>1600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45">
      <c r="A225" s="65">
        <v>41764</v>
      </c>
      <c r="B225" s="2" t="s">
        <v>315</v>
      </c>
      <c r="C225" s="3" t="s">
        <v>316</v>
      </c>
      <c r="D225" s="65">
        <v>41089</v>
      </c>
      <c r="E225" s="67">
        <v>11.86</v>
      </c>
      <c r="F225" s="67">
        <v>15.5</v>
      </c>
      <c r="G225" s="67">
        <v>2.4500000000000002</v>
      </c>
      <c r="H225" s="85">
        <f t="shared" si="14"/>
        <v>0.51349072512647553</v>
      </c>
      <c r="I225" s="76">
        <f t="shared" si="1"/>
        <v>675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45">
      <c r="A226" s="65">
        <v>41764</v>
      </c>
      <c r="B226" s="2" t="s">
        <v>56</v>
      </c>
      <c r="C226" s="3" t="s">
        <v>317</v>
      </c>
      <c r="D226" s="65">
        <v>40842</v>
      </c>
      <c r="E226" s="67">
        <v>15.97</v>
      </c>
      <c r="F226" s="67">
        <v>33.4</v>
      </c>
      <c r="G226" s="67">
        <v>4.25</v>
      </c>
      <c r="H226" s="85">
        <f t="shared" si="14"/>
        <v>1.3575453976205385</v>
      </c>
      <c r="I226" s="76">
        <f t="shared" si="1"/>
        <v>922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45">
      <c r="A227" s="65">
        <v>41744</v>
      </c>
      <c r="B227" s="2" t="s">
        <v>318</v>
      </c>
      <c r="C227" s="3" t="s">
        <v>319</v>
      </c>
      <c r="D227" s="65">
        <v>41373</v>
      </c>
      <c r="E227" s="67">
        <v>15.28</v>
      </c>
      <c r="F227" s="67">
        <v>13.2</v>
      </c>
      <c r="G227" s="67">
        <v>1.42</v>
      </c>
      <c r="H227" s="85">
        <f t="shared" si="14"/>
        <v>-4.3193717277486922E-2</v>
      </c>
      <c r="I227" s="76">
        <f t="shared" si="1"/>
        <v>371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45">
      <c r="A228" s="65">
        <v>41733</v>
      </c>
      <c r="B228" s="2" t="s">
        <v>320</v>
      </c>
      <c r="C228" s="3" t="s">
        <v>321</v>
      </c>
      <c r="D228" s="65">
        <v>40681</v>
      </c>
      <c r="E228" s="67">
        <v>10.43</v>
      </c>
      <c r="F228" s="67">
        <v>13.85</v>
      </c>
      <c r="G228" s="67">
        <v>2.81</v>
      </c>
      <c r="H228" s="85">
        <f t="shared" si="14"/>
        <v>0.59731543624161076</v>
      </c>
      <c r="I228" s="76">
        <f t="shared" si="1"/>
        <v>1052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45">
      <c r="A229" s="65">
        <v>41732</v>
      </c>
      <c r="B229" s="2" t="s">
        <v>322</v>
      </c>
      <c r="C229" s="3" t="s">
        <v>323</v>
      </c>
      <c r="D229" s="65">
        <v>41626</v>
      </c>
      <c r="E229" s="67">
        <v>39.82</v>
      </c>
      <c r="F229" s="67">
        <v>66</v>
      </c>
      <c r="G229" s="67">
        <v>1</v>
      </c>
      <c r="H229" s="85">
        <f t="shared" si="14"/>
        <v>0.6825715720743345</v>
      </c>
      <c r="I229" s="76">
        <f t="shared" si="1"/>
        <v>106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45">
      <c r="A230" s="65">
        <v>41638</v>
      </c>
      <c r="B230" s="2" t="s">
        <v>324</v>
      </c>
      <c r="C230" s="3" t="s">
        <v>325</v>
      </c>
      <c r="D230" s="65">
        <v>41512</v>
      </c>
      <c r="E230" s="67">
        <v>10.5</v>
      </c>
      <c r="F230" s="67">
        <v>8.6</v>
      </c>
      <c r="G230" s="67">
        <v>0.5</v>
      </c>
      <c r="H230" s="85">
        <f t="shared" si="14"/>
        <v>-0.13333333333333336</v>
      </c>
      <c r="I230" s="76">
        <f t="shared" si="1"/>
        <v>126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45">
      <c r="A231" s="65">
        <v>41638</v>
      </c>
      <c r="B231" s="2" t="s">
        <v>326</v>
      </c>
      <c r="C231" s="3" t="s">
        <v>327</v>
      </c>
      <c r="D231" s="65">
        <v>41554</v>
      </c>
      <c r="E231" s="67">
        <v>30.76</v>
      </c>
      <c r="F231" s="67">
        <v>25.4</v>
      </c>
      <c r="G231" s="67">
        <v>0.53200000000000003</v>
      </c>
      <c r="H231" s="85">
        <f t="shared" si="14"/>
        <v>-0.15695708712613793</v>
      </c>
      <c r="I231" s="76">
        <f t="shared" si="1"/>
        <v>84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45">
      <c r="A232" s="65">
        <v>41605</v>
      </c>
      <c r="B232" s="2" t="s">
        <v>328</v>
      </c>
      <c r="C232" s="3" t="s">
        <v>329</v>
      </c>
      <c r="D232" s="65">
        <v>40305</v>
      </c>
      <c r="E232" s="67">
        <v>12.1</v>
      </c>
      <c r="F232" s="67">
        <v>9.51</v>
      </c>
      <c r="G232" s="67">
        <v>4.3550000000000004</v>
      </c>
      <c r="H232" s="85">
        <f t="shared" si="14"/>
        <v>0.14586776859504139</v>
      </c>
      <c r="I232" s="76">
        <f t="shared" si="1"/>
        <v>1300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45">
      <c r="A233" s="65">
        <v>41579</v>
      </c>
      <c r="B233" s="2" t="s">
        <v>330</v>
      </c>
      <c r="C233" s="3" t="s">
        <v>331</v>
      </c>
      <c r="D233" s="65">
        <v>43903</v>
      </c>
      <c r="E233" s="67">
        <v>32.17</v>
      </c>
      <c r="F233" s="67">
        <v>21.08</v>
      </c>
      <c r="G233" s="67">
        <v>2.93</v>
      </c>
      <c r="H233" s="85">
        <f t="shared" si="14"/>
        <v>-0.25365247124650303</v>
      </c>
      <c r="I233" s="76">
        <f t="shared" si="1"/>
        <v>-2324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45">
      <c r="A234" s="65">
        <v>41565</v>
      </c>
      <c r="B234" s="2" t="s">
        <v>62</v>
      </c>
      <c r="C234" s="3" t="s">
        <v>332</v>
      </c>
      <c r="D234" s="65">
        <v>41366</v>
      </c>
      <c r="E234" s="67">
        <v>19.559999999999999</v>
      </c>
      <c r="F234" s="67">
        <v>27.75</v>
      </c>
      <c r="G234" s="67">
        <v>0.53</v>
      </c>
      <c r="H234" s="85">
        <f t="shared" si="14"/>
        <v>0.44580777096114532</v>
      </c>
      <c r="I234" s="76">
        <f t="shared" si="1"/>
        <v>199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45">
      <c r="A235" s="65">
        <v>41540</v>
      </c>
      <c r="B235" s="2" t="s">
        <v>236</v>
      </c>
      <c r="C235" s="3" t="s">
        <v>333</v>
      </c>
      <c r="D235" s="65">
        <v>41373</v>
      </c>
      <c r="E235" s="67">
        <v>26.99</v>
      </c>
      <c r="F235" s="67">
        <v>18.3</v>
      </c>
      <c r="G235" s="67">
        <v>1.91</v>
      </c>
      <c r="H235" s="85">
        <f t="shared" si="14"/>
        <v>-0.25120414968506849</v>
      </c>
      <c r="I235" s="76">
        <f t="shared" si="1"/>
        <v>167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45">
      <c r="A236" s="65">
        <v>41526</v>
      </c>
      <c r="B236" s="2" t="s">
        <v>334</v>
      </c>
      <c r="C236" s="3" t="s">
        <v>335</v>
      </c>
      <c r="D236" s="65">
        <v>40921</v>
      </c>
      <c r="E236" s="67">
        <v>11.12</v>
      </c>
      <c r="F236" s="67">
        <v>12.22</v>
      </c>
      <c r="G236" s="67">
        <v>1.47</v>
      </c>
      <c r="H236" s="85">
        <f t="shared" si="14"/>
        <v>0.23111510791366927</v>
      </c>
      <c r="I236" s="76">
        <f t="shared" si="1"/>
        <v>605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5">
      <c r="A237" s="65">
        <v>41505</v>
      </c>
      <c r="B237" s="2" t="s">
        <v>159</v>
      </c>
      <c r="C237" s="3" t="s">
        <v>336</v>
      </c>
      <c r="D237" s="65">
        <v>41130</v>
      </c>
      <c r="E237" s="67">
        <v>16.95</v>
      </c>
      <c r="F237" s="67">
        <v>14.8</v>
      </c>
      <c r="G237" s="67">
        <v>1.6</v>
      </c>
      <c r="H237" s="85">
        <f t="shared" si="14"/>
        <v>-3.2448377581120777E-2</v>
      </c>
      <c r="I237" s="76">
        <f t="shared" si="1"/>
        <v>375</v>
      </c>
      <c r="J237" s="91"/>
      <c r="K237" s="91"/>
      <c r="L237" s="92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45">
      <c r="A238" s="65">
        <v>41493</v>
      </c>
      <c r="B238" s="2" t="s">
        <v>200</v>
      </c>
      <c r="C238" s="3" t="s">
        <v>337</v>
      </c>
      <c r="D238" s="65">
        <v>40690</v>
      </c>
      <c r="E238" s="67">
        <v>19.25</v>
      </c>
      <c r="F238" s="67">
        <v>19.329999999999998</v>
      </c>
      <c r="G238" s="67">
        <v>3.99</v>
      </c>
      <c r="H238" s="85">
        <f t="shared" si="14"/>
        <v>0.21142857142857144</v>
      </c>
      <c r="I238" s="76">
        <f t="shared" si="1"/>
        <v>803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5">
      <c r="A239" s="65">
        <v>41493</v>
      </c>
      <c r="B239" s="2" t="s">
        <v>338</v>
      </c>
      <c r="C239" s="3" t="s">
        <v>339</v>
      </c>
      <c r="D239" s="65">
        <v>41103</v>
      </c>
      <c r="E239" s="67">
        <v>7.41</v>
      </c>
      <c r="F239" s="67">
        <v>8.75</v>
      </c>
      <c r="G239" s="67">
        <v>1.08</v>
      </c>
      <c r="H239" s="85">
        <f t="shared" si="14"/>
        <v>0.32658569500674761</v>
      </c>
      <c r="I239" s="76">
        <f t="shared" si="1"/>
        <v>390</v>
      </c>
      <c r="J239" s="82"/>
      <c r="K239" s="82"/>
      <c r="L239" s="58"/>
      <c r="M239" s="67"/>
      <c r="N239" s="67"/>
      <c r="O239" s="67"/>
      <c r="P239" s="93"/>
      <c r="Q239" s="58"/>
      <c r="R239" s="5"/>
      <c r="S239" s="5"/>
      <c r="T239" s="58"/>
      <c r="U239" s="67"/>
      <c r="V239" s="67"/>
      <c r="W239" s="67"/>
      <c r="X239" s="93"/>
      <c r="Y239" s="58"/>
      <c r="Z239" s="5"/>
      <c r="AA239" s="5"/>
      <c r="AB239" s="58"/>
      <c r="AC239" s="67"/>
      <c r="AD239" s="67"/>
    </row>
    <row r="240" spans="1:30" ht="15.75" customHeight="1" x14ac:dyDescent="0.45">
      <c r="A240" s="65">
        <v>41479</v>
      </c>
      <c r="B240" s="2" t="s">
        <v>340</v>
      </c>
      <c r="C240" s="3" t="s">
        <v>341</v>
      </c>
      <c r="D240" s="65">
        <v>41282</v>
      </c>
      <c r="E240" s="67">
        <v>24.06</v>
      </c>
      <c r="F240" s="67">
        <v>22.45</v>
      </c>
      <c r="G240" s="67">
        <v>1.2</v>
      </c>
      <c r="H240" s="85">
        <f t="shared" si="14"/>
        <v>-1.7040731504571912E-2</v>
      </c>
      <c r="I240" s="76">
        <f t="shared" si="1"/>
        <v>197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45">
      <c r="A241" s="65">
        <v>41463</v>
      </c>
      <c r="B241" s="2" t="s">
        <v>342</v>
      </c>
      <c r="C241" s="3" t="s">
        <v>343</v>
      </c>
      <c r="D241" s="65">
        <v>41040</v>
      </c>
      <c r="E241" s="67">
        <v>3.14</v>
      </c>
      <c r="F241" s="67">
        <v>2.94</v>
      </c>
      <c r="G241" s="67">
        <v>0.37</v>
      </c>
      <c r="H241" s="85">
        <f t="shared" si="14"/>
        <v>5.4140127388535006E-2</v>
      </c>
      <c r="I241" s="76">
        <f t="shared" si="1"/>
        <v>423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45">
      <c r="A242" s="65">
        <v>41463</v>
      </c>
      <c r="B242" s="2" t="s">
        <v>344</v>
      </c>
      <c r="C242" s="3" t="s">
        <v>345</v>
      </c>
      <c r="D242" s="65">
        <v>40681</v>
      </c>
      <c r="E242" s="67">
        <v>13.95</v>
      </c>
      <c r="F242" s="67">
        <v>12.52</v>
      </c>
      <c r="G242" s="67">
        <v>1.96</v>
      </c>
      <c r="H242" s="85">
        <f t="shared" si="14"/>
        <v>3.799283154121872E-2</v>
      </c>
      <c r="I242" s="76">
        <f t="shared" si="1"/>
        <v>782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45">
      <c r="A243" s="65">
        <v>41463</v>
      </c>
      <c r="B243" s="2" t="s">
        <v>346</v>
      </c>
      <c r="C243" s="3" t="s">
        <v>347</v>
      </c>
      <c r="D243" s="65">
        <v>40667</v>
      </c>
      <c r="E243" s="67">
        <v>10.09</v>
      </c>
      <c r="F243" s="67">
        <v>8.65</v>
      </c>
      <c r="G243" s="67">
        <v>2.0499999999999998</v>
      </c>
      <c r="H243" s="85">
        <f t="shared" si="14"/>
        <v>6.0455896927651083E-2</v>
      </c>
      <c r="I243" s="76">
        <f t="shared" si="1"/>
        <v>796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45">
      <c r="A244" s="65">
        <v>41463</v>
      </c>
      <c r="B244" s="2" t="s">
        <v>42</v>
      </c>
      <c r="C244" s="3" t="s">
        <v>348</v>
      </c>
      <c r="D244" s="65">
        <v>40970</v>
      </c>
      <c r="E244" s="67">
        <v>10.33</v>
      </c>
      <c r="F244" s="67">
        <v>9.9</v>
      </c>
      <c r="G244" s="67">
        <v>2.0299999999999998</v>
      </c>
      <c r="H244" s="85">
        <f t="shared" si="14"/>
        <v>0.15488867376573084</v>
      </c>
      <c r="I244" s="76">
        <f t="shared" si="1"/>
        <v>493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45">
      <c r="A245" s="65">
        <v>41438</v>
      </c>
      <c r="B245" s="2" t="s">
        <v>349</v>
      </c>
      <c r="C245" s="3" t="s">
        <v>350</v>
      </c>
      <c r="D245" s="65">
        <v>41074</v>
      </c>
      <c r="E245" s="67">
        <v>85.52</v>
      </c>
      <c r="F245" s="67">
        <v>32.25</v>
      </c>
      <c r="G245" s="67">
        <v>0</v>
      </c>
      <c r="H245" s="85">
        <f t="shared" si="14"/>
        <v>-0.62289522918615525</v>
      </c>
      <c r="I245" s="76">
        <f t="shared" si="1"/>
        <v>364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45">
      <c r="A246" s="65">
        <v>41422</v>
      </c>
      <c r="B246" s="2" t="s">
        <v>351</v>
      </c>
      <c r="C246" s="3" t="s">
        <v>352</v>
      </c>
      <c r="D246" s="65">
        <v>41316</v>
      </c>
      <c r="E246" s="67">
        <v>18.850000000000001</v>
      </c>
      <c r="F246" s="67">
        <v>13.77</v>
      </c>
      <c r="G246" s="67">
        <v>0.48299999999999998</v>
      </c>
      <c r="H246" s="85">
        <f t="shared" si="14"/>
        <v>-0.24387267904509288</v>
      </c>
      <c r="I246" s="76">
        <f t="shared" si="1"/>
        <v>106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45">
      <c r="A247" s="65">
        <v>41407</v>
      </c>
      <c r="B247" s="2" t="s">
        <v>353</v>
      </c>
      <c r="C247" s="3" t="s">
        <v>354</v>
      </c>
      <c r="D247" s="65">
        <v>40827</v>
      </c>
      <c r="E247" s="67">
        <v>8.3000000000000007</v>
      </c>
      <c r="F247" s="67">
        <v>9.15</v>
      </c>
      <c r="G247" s="67">
        <v>1.8129999999999999</v>
      </c>
      <c r="H247" s="85">
        <f t="shared" si="14"/>
        <v>0.3208433734939759</v>
      </c>
      <c r="I247" s="76">
        <f t="shared" si="1"/>
        <v>580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45">
      <c r="A248" s="65">
        <v>41407</v>
      </c>
      <c r="B248" s="2" t="s">
        <v>355</v>
      </c>
      <c r="C248" s="3" t="s">
        <v>356</v>
      </c>
      <c r="D248" s="65">
        <v>40767</v>
      </c>
      <c r="E248" s="67">
        <v>13.34</v>
      </c>
      <c r="F248" s="67">
        <v>14.78</v>
      </c>
      <c r="G248" s="67">
        <v>1.4625999999999999</v>
      </c>
      <c r="H248" s="85">
        <f t="shared" si="14"/>
        <v>0.2175862068965517</v>
      </c>
      <c r="I248" s="76">
        <f t="shared" si="1"/>
        <v>640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45">
      <c r="A249" s="65">
        <v>41407</v>
      </c>
      <c r="B249" s="2" t="s">
        <v>243</v>
      </c>
      <c r="C249" s="3" t="s">
        <v>244</v>
      </c>
      <c r="D249" s="65">
        <v>41040</v>
      </c>
      <c r="E249" s="67">
        <v>5.39</v>
      </c>
      <c r="F249" s="67">
        <v>9.85</v>
      </c>
      <c r="G249" s="67">
        <v>0.51</v>
      </c>
      <c r="H249" s="85">
        <f t="shared" si="14"/>
        <v>0.92207792207792205</v>
      </c>
      <c r="I249" s="76">
        <f t="shared" si="1"/>
        <v>367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45">
      <c r="A250" s="65">
        <v>41407</v>
      </c>
      <c r="B250" s="2" t="s">
        <v>357</v>
      </c>
      <c r="C250" s="3" t="s">
        <v>358</v>
      </c>
      <c r="D250" s="65">
        <v>41242</v>
      </c>
      <c r="E250" s="67">
        <v>6.86</v>
      </c>
      <c r="F250" s="67">
        <v>6.3</v>
      </c>
      <c r="G250" s="67">
        <v>0.25</v>
      </c>
      <c r="H250" s="85">
        <f t="shared" si="14"/>
        <v>-4.5189504373177911E-2</v>
      </c>
      <c r="I250" s="76">
        <f t="shared" si="1"/>
        <v>165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45">
      <c r="A251" s="65">
        <v>41407</v>
      </c>
      <c r="B251" s="2" t="s">
        <v>359</v>
      </c>
      <c r="C251" s="3" t="s">
        <v>360</v>
      </c>
      <c r="D251" s="65">
        <v>41052</v>
      </c>
      <c r="E251" s="67">
        <v>23.28</v>
      </c>
      <c r="F251" s="67">
        <v>32.15</v>
      </c>
      <c r="G251" s="67">
        <v>2.77</v>
      </c>
      <c r="H251" s="85">
        <f t="shared" si="14"/>
        <v>0.5</v>
      </c>
      <c r="I251" s="76">
        <f t="shared" si="1"/>
        <v>355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45">
      <c r="A252" s="65">
        <v>41403</v>
      </c>
      <c r="B252" s="2" t="s">
        <v>361</v>
      </c>
      <c r="C252" s="3" t="s">
        <v>362</v>
      </c>
      <c r="D252" s="65">
        <v>40443</v>
      </c>
      <c r="E252" s="67">
        <v>15.83</v>
      </c>
      <c r="F252" s="67">
        <v>28.85</v>
      </c>
      <c r="G252" s="67">
        <v>4.3099999999999996</v>
      </c>
      <c r="H252" s="85">
        <f t="shared" si="14"/>
        <v>1.0947567909033484</v>
      </c>
      <c r="I252" s="76">
        <f t="shared" si="1"/>
        <v>960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45">
      <c r="A253" s="65">
        <v>41381</v>
      </c>
      <c r="B253" s="2" t="s">
        <v>363</v>
      </c>
      <c r="C253" s="3" t="s">
        <v>364</v>
      </c>
      <c r="D253" s="65">
        <v>40098</v>
      </c>
      <c r="E253" s="67">
        <v>6.45</v>
      </c>
      <c r="F253" s="67">
        <v>7.55</v>
      </c>
      <c r="G253" s="67">
        <v>1.4350000000000001</v>
      </c>
      <c r="H253" s="85">
        <f t="shared" si="14"/>
        <v>0.39302325581395336</v>
      </c>
      <c r="I253" s="76">
        <f t="shared" si="1"/>
        <v>1283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45">
      <c r="A254" s="65">
        <v>41374</v>
      </c>
      <c r="B254" s="2" t="s">
        <v>66</v>
      </c>
      <c r="C254" s="3" t="s">
        <v>67</v>
      </c>
      <c r="D254" s="65">
        <v>41130</v>
      </c>
      <c r="E254" s="67">
        <v>23.59</v>
      </c>
      <c r="F254" s="67">
        <v>32.29</v>
      </c>
      <c r="G254" s="67">
        <v>0.89</v>
      </c>
      <c r="H254" s="85">
        <f t="shared" si="14"/>
        <v>0.40652818991097922</v>
      </c>
      <c r="I254" s="76">
        <f t="shared" si="1"/>
        <v>244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45">
      <c r="A255" s="65">
        <v>41374</v>
      </c>
      <c r="B255" s="2" t="s">
        <v>365</v>
      </c>
      <c r="C255" s="3" t="s">
        <v>366</v>
      </c>
      <c r="D255" s="65">
        <v>41165</v>
      </c>
      <c r="E255" s="67">
        <v>22.71</v>
      </c>
      <c r="F255" s="67">
        <v>27.71</v>
      </c>
      <c r="G255" s="67">
        <v>0.78</v>
      </c>
      <c r="H255" s="85">
        <f t="shared" si="14"/>
        <v>0.25451343020695733</v>
      </c>
      <c r="I255" s="76">
        <f t="shared" si="1"/>
        <v>209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45">
      <c r="A256" s="65">
        <v>41354</v>
      </c>
      <c r="B256" s="2" t="s">
        <v>367</v>
      </c>
      <c r="C256" s="3" t="s">
        <v>368</v>
      </c>
      <c r="D256" s="65">
        <v>41012</v>
      </c>
      <c r="E256" s="67">
        <v>25.26</v>
      </c>
      <c r="F256" s="67">
        <v>13.33</v>
      </c>
      <c r="G256" s="67">
        <v>2.5688</v>
      </c>
      <c r="H256" s="85">
        <f t="shared" si="14"/>
        <v>-0.37059382422802856</v>
      </c>
      <c r="I256" s="76">
        <f t="shared" si="1"/>
        <v>342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45">
      <c r="A257" s="65">
        <v>41347</v>
      </c>
      <c r="B257" s="2" t="s">
        <v>369</v>
      </c>
      <c r="C257" s="3" t="s">
        <v>370</v>
      </c>
      <c r="D257" s="65">
        <v>41130</v>
      </c>
      <c r="E257" s="67">
        <v>7.52</v>
      </c>
      <c r="F257" s="67">
        <v>6.26</v>
      </c>
      <c r="G257" s="67">
        <v>0.63</v>
      </c>
      <c r="H257" s="85">
        <f t="shared" si="14"/>
        <v>-8.377659574468084E-2</v>
      </c>
      <c r="I257" s="76">
        <f t="shared" si="1"/>
        <v>217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45">
      <c r="A258" s="65">
        <v>41344</v>
      </c>
      <c r="B258" s="2" t="s">
        <v>294</v>
      </c>
      <c r="C258" s="3" t="s">
        <v>371</v>
      </c>
      <c r="D258" s="65">
        <v>41051</v>
      </c>
      <c r="E258" s="67">
        <v>13.92</v>
      </c>
      <c r="F258" s="67">
        <v>12.44</v>
      </c>
      <c r="G258" s="67">
        <v>1.1599999999999999</v>
      </c>
      <c r="H258" s="85">
        <f t="shared" si="14"/>
        <v>-2.2988505747126457E-2</v>
      </c>
      <c r="I258" s="76">
        <f t="shared" si="1"/>
        <v>293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45">
      <c r="A259" s="65">
        <v>41338</v>
      </c>
      <c r="B259" s="2" t="s">
        <v>192</v>
      </c>
      <c r="C259" s="3" t="s">
        <v>193</v>
      </c>
      <c r="D259" s="65">
        <v>40653</v>
      </c>
      <c r="E259" s="67">
        <v>37.869999999999997</v>
      </c>
      <c r="F259" s="67">
        <v>47.5</v>
      </c>
      <c r="G259" s="67">
        <v>3.5175000000000001</v>
      </c>
      <c r="H259" s="85">
        <f t="shared" si="14"/>
        <v>0.34717454449432272</v>
      </c>
      <c r="I259" s="76">
        <f t="shared" si="1"/>
        <v>685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45">
      <c r="A260" s="65">
        <v>41316</v>
      </c>
      <c r="B260" s="2" t="s">
        <v>372</v>
      </c>
      <c r="C260" s="3" t="s">
        <v>373</v>
      </c>
      <c r="D260" s="65">
        <v>40863</v>
      </c>
      <c r="E260" s="67">
        <v>18.98</v>
      </c>
      <c r="F260" s="67">
        <v>17.59</v>
      </c>
      <c r="G260" s="67">
        <v>2.3347000000000002</v>
      </c>
      <c r="H260" s="85">
        <f t="shared" si="14"/>
        <v>4.9773445732349895E-2</v>
      </c>
      <c r="I260" s="76">
        <f t="shared" si="1"/>
        <v>453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45">
      <c r="A261" s="65">
        <v>41309</v>
      </c>
      <c r="B261" s="2" t="s">
        <v>288</v>
      </c>
      <c r="C261" s="3" t="s">
        <v>374</v>
      </c>
      <c r="D261" s="65">
        <v>40704</v>
      </c>
      <c r="E261" s="67">
        <v>34.06</v>
      </c>
      <c r="F261" s="67">
        <v>47.02</v>
      </c>
      <c r="G261" s="67">
        <v>7.3475000000000001</v>
      </c>
      <c r="H261" s="85">
        <f t="shared" si="14"/>
        <v>0.59622724603640642</v>
      </c>
      <c r="I261" s="76">
        <f t="shared" si="1"/>
        <v>605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45">
      <c r="A262" s="65">
        <v>41298</v>
      </c>
      <c r="B262" s="2" t="s">
        <v>375</v>
      </c>
      <c r="C262" s="3" t="s">
        <v>376</v>
      </c>
      <c r="D262" s="65">
        <v>41151</v>
      </c>
      <c r="E262" s="67">
        <v>18.46</v>
      </c>
      <c r="F262" s="67">
        <v>16.55</v>
      </c>
      <c r="G262" s="67">
        <v>2.2400000000000002</v>
      </c>
      <c r="H262" s="85">
        <f t="shared" si="14"/>
        <v>1.7876489707475528E-2</v>
      </c>
      <c r="I262" s="76">
        <f t="shared" si="1"/>
        <v>147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45">
      <c r="A263" s="65">
        <v>41288</v>
      </c>
      <c r="B263" s="2" t="s">
        <v>252</v>
      </c>
      <c r="C263" s="3" t="s">
        <v>377</v>
      </c>
      <c r="D263" s="65">
        <v>40984</v>
      </c>
      <c r="E263" s="67">
        <v>16.5</v>
      </c>
      <c r="F263" s="67">
        <v>15.15</v>
      </c>
      <c r="G263" s="67">
        <v>1.92</v>
      </c>
      <c r="H263" s="85">
        <f t="shared" si="14"/>
        <v>3.454545454545456E-2</v>
      </c>
      <c r="I263" s="76">
        <f t="shared" si="1"/>
        <v>304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45">
      <c r="A264" s="65">
        <v>41204</v>
      </c>
      <c r="B264" s="2" t="s">
        <v>378</v>
      </c>
      <c r="C264" s="3" t="s">
        <v>379</v>
      </c>
      <c r="D264" s="65">
        <v>40721</v>
      </c>
      <c r="E264" s="67">
        <v>25.44</v>
      </c>
      <c r="F264" s="67">
        <v>21.19</v>
      </c>
      <c r="G264" s="67">
        <v>4.1900000000000004</v>
      </c>
      <c r="H264" s="85">
        <f t="shared" si="14"/>
        <v>-2.3584905660376855E-3</v>
      </c>
      <c r="I264" s="76">
        <f t="shared" si="1"/>
        <v>483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45">
      <c r="A265" s="65">
        <v>41201</v>
      </c>
      <c r="B265" s="2" t="s">
        <v>380</v>
      </c>
      <c r="C265" s="3" t="s">
        <v>381</v>
      </c>
      <c r="D265" s="65">
        <v>40963</v>
      </c>
      <c r="E265" s="67">
        <v>17.899999999999999</v>
      </c>
      <c r="F265" s="67">
        <v>25</v>
      </c>
      <c r="G265" s="67">
        <v>1.1000000000000001</v>
      </c>
      <c r="H265" s="85">
        <f t="shared" si="14"/>
        <v>0.45810055865921806</v>
      </c>
      <c r="I265" s="76">
        <f t="shared" si="1"/>
        <v>238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45">
      <c r="A266" s="65">
        <v>41200</v>
      </c>
      <c r="B266" s="2" t="s">
        <v>48</v>
      </c>
      <c r="C266" s="3" t="s">
        <v>382</v>
      </c>
      <c r="D266" s="65">
        <v>40819</v>
      </c>
      <c r="E266" s="67">
        <v>28.31</v>
      </c>
      <c r="F266" s="67">
        <v>30.15</v>
      </c>
      <c r="G266" s="67">
        <v>1.43</v>
      </c>
      <c r="H266" s="85">
        <f t="shared" si="14"/>
        <v>0.1155068880254327</v>
      </c>
      <c r="I266" s="76">
        <f t="shared" si="1"/>
        <v>381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45">
      <c r="A267" s="65">
        <v>41192</v>
      </c>
      <c r="B267" s="2" t="s">
        <v>383</v>
      </c>
      <c r="C267" s="3" t="s">
        <v>384</v>
      </c>
      <c r="D267" s="65">
        <v>40913</v>
      </c>
      <c r="E267" s="67">
        <v>13.3</v>
      </c>
      <c r="F267" s="67">
        <v>14.91</v>
      </c>
      <c r="G267" s="67">
        <v>0.75</v>
      </c>
      <c r="H267" s="85">
        <f t="shared" si="14"/>
        <v>0.17744360902255635</v>
      </c>
      <c r="I267" s="76">
        <f t="shared" si="1"/>
        <v>279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45">
      <c r="A268" s="65">
        <v>41187</v>
      </c>
      <c r="B268" s="2" t="s">
        <v>30</v>
      </c>
      <c r="C268" s="3" t="s">
        <v>385</v>
      </c>
      <c r="D268" s="65">
        <v>41068</v>
      </c>
      <c r="E268" s="67">
        <v>52.74</v>
      </c>
      <c r="F268" s="67">
        <v>53.7</v>
      </c>
      <c r="G268" s="67">
        <v>0.52749999999999997</v>
      </c>
      <c r="H268" s="85">
        <f t="shared" si="14"/>
        <v>2.8204398938187415E-2</v>
      </c>
      <c r="I268" s="76">
        <f t="shared" si="1"/>
        <v>119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45">
      <c r="A269" s="65">
        <v>41166</v>
      </c>
      <c r="B269" s="2" t="s">
        <v>386</v>
      </c>
      <c r="C269" s="3" t="s">
        <v>387</v>
      </c>
      <c r="D269" s="65">
        <v>40613</v>
      </c>
      <c r="E269" s="67">
        <v>19.5</v>
      </c>
      <c r="F269" s="67">
        <v>15.39</v>
      </c>
      <c r="G269" s="67">
        <v>3.71305</v>
      </c>
      <c r="H269" s="85">
        <f t="shared" si="14"/>
        <v>-2.0356410256410273E-2</v>
      </c>
      <c r="I269" s="76">
        <f t="shared" si="1"/>
        <v>553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45">
      <c r="A270" s="65">
        <v>41159</v>
      </c>
      <c r="B270" s="2" t="s">
        <v>290</v>
      </c>
      <c r="C270" s="3" t="s">
        <v>388</v>
      </c>
      <c r="D270" s="65">
        <v>41012</v>
      </c>
      <c r="E270" s="67">
        <v>6.23</v>
      </c>
      <c r="F270" s="67">
        <v>7.7</v>
      </c>
      <c r="G270" s="67">
        <v>0.2</v>
      </c>
      <c r="H270" s="85">
        <f t="shared" si="14"/>
        <v>0.26805778491171744</v>
      </c>
      <c r="I270" s="76">
        <f t="shared" si="1"/>
        <v>147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45">
      <c r="A271" s="65">
        <v>41131</v>
      </c>
      <c r="B271" s="2" t="s">
        <v>389</v>
      </c>
      <c r="C271" s="3" t="s">
        <v>390</v>
      </c>
      <c r="D271" s="65">
        <v>40667</v>
      </c>
      <c r="E271" s="67">
        <v>4.7699999999999996</v>
      </c>
      <c r="F271" s="67">
        <v>4.41</v>
      </c>
      <c r="G271" s="67">
        <v>0.61599999999999999</v>
      </c>
      <c r="H271" s="85">
        <f t="shared" si="14"/>
        <v>5.366876310272542E-2</v>
      </c>
      <c r="I271" s="76">
        <f t="shared" si="1"/>
        <v>464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45">
      <c r="A272" s="65">
        <v>41131</v>
      </c>
      <c r="B272" s="2" t="s">
        <v>171</v>
      </c>
      <c r="C272" s="3" t="s">
        <v>391</v>
      </c>
      <c r="D272" s="65">
        <v>40819</v>
      </c>
      <c r="E272" s="67">
        <v>40.97</v>
      </c>
      <c r="F272" s="67">
        <v>46.19</v>
      </c>
      <c r="G272" s="67">
        <v>1.9134</v>
      </c>
      <c r="H272" s="85">
        <f t="shared" si="14"/>
        <v>0.17411276543812551</v>
      </c>
      <c r="I272" s="76">
        <f t="shared" si="1"/>
        <v>312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45">
      <c r="A273" s="65">
        <v>41131</v>
      </c>
      <c r="B273" s="2" t="s">
        <v>72</v>
      </c>
      <c r="C273" s="3" t="s">
        <v>392</v>
      </c>
      <c r="D273" s="65">
        <v>40977</v>
      </c>
      <c r="E273" s="67">
        <v>29.41</v>
      </c>
      <c r="F273" s="67">
        <v>34</v>
      </c>
      <c r="G273" s="67">
        <v>1.25</v>
      </c>
      <c r="H273" s="85">
        <f t="shared" si="14"/>
        <v>0.19857191431485888</v>
      </c>
      <c r="I273" s="76">
        <f t="shared" si="1"/>
        <v>154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45">
      <c r="A274" s="65">
        <v>41059</v>
      </c>
      <c r="B274" s="2" t="s">
        <v>393</v>
      </c>
      <c r="C274" s="3" t="s">
        <v>394</v>
      </c>
      <c r="D274" s="65">
        <v>40925</v>
      </c>
      <c r="E274" s="67">
        <v>10.16</v>
      </c>
      <c r="F274" s="67">
        <v>9.69</v>
      </c>
      <c r="G274" s="67">
        <v>0.255</v>
      </c>
      <c r="H274" s="85">
        <f t="shared" si="14"/>
        <v>-2.1161417322834632E-2</v>
      </c>
      <c r="I274" s="76">
        <f t="shared" si="1"/>
        <v>134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45">
      <c r="A275" s="65">
        <v>41059</v>
      </c>
      <c r="B275" s="2" t="s">
        <v>395</v>
      </c>
      <c r="C275" s="3" t="s">
        <v>396</v>
      </c>
      <c r="D275" s="65">
        <v>40347</v>
      </c>
      <c r="E275" s="67">
        <v>7.99</v>
      </c>
      <c r="F275" s="67">
        <v>9.0399999999999991</v>
      </c>
      <c r="G275" s="67">
        <v>1.575</v>
      </c>
      <c r="H275" s="85">
        <f t="shared" si="14"/>
        <v>0.32853566958698349</v>
      </c>
      <c r="I275" s="76">
        <f t="shared" si="1"/>
        <v>712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45">
      <c r="A276" s="65">
        <v>41024</v>
      </c>
      <c r="B276" s="2" t="s">
        <v>397</v>
      </c>
      <c r="C276" s="3" t="s">
        <v>398</v>
      </c>
      <c r="D276" s="65">
        <v>40819</v>
      </c>
      <c r="E276" s="67">
        <v>110.66</v>
      </c>
      <c r="F276" s="67">
        <v>129.83000000000001</v>
      </c>
      <c r="G276" s="67">
        <v>2.85</v>
      </c>
      <c r="H276" s="85">
        <f t="shared" si="14"/>
        <v>0.19898789083679749</v>
      </c>
      <c r="I276" s="76">
        <f t="shared" si="1"/>
        <v>205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45">
      <c r="A277" s="65">
        <v>41024</v>
      </c>
      <c r="B277" s="2" t="s">
        <v>399</v>
      </c>
      <c r="C277" s="3" t="s">
        <v>400</v>
      </c>
      <c r="D277" s="65">
        <v>40368</v>
      </c>
      <c r="E277" s="67">
        <v>25.8</v>
      </c>
      <c r="F277" s="67">
        <v>25.64</v>
      </c>
      <c r="G277" s="67">
        <v>4.8125</v>
      </c>
      <c r="H277" s="85">
        <f t="shared" si="14"/>
        <v>0.18032945736434108</v>
      </c>
      <c r="I277" s="76">
        <f t="shared" si="1"/>
        <v>656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45">
      <c r="A278" s="65">
        <v>41017</v>
      </c>
      <c r="B278" s="2" t="s">
        <v>401</v>
      </c>
      <c r="C278" s="3" t="s">
        <v>402</v>
      </c>
      <c r="D278" s="65">
        <v>40921</v>
      </c>
      <c r="E278" s="67">
        <v>30.63</v>
      </c>
      <c r="F278" s="67">
        <v>31.49</v>
      </c>
      <c r="G278" s="67">
        <v>0.76</v>
      </c>
      <c r="H278" s="85">
        <f t="shared" si="14"/>
        <v>5.2889324191968692E-2</v>
      </c>
      <c r="I278" s="76">
        <f t="shared" si="1"/>
        <v>96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45">
      <c r="A279" s="65">
        <v>41012</v>
      </c>
      <c r="B279" s="2" t="s">
        <v>22</v>
      </c>
      <c r="C279" s="3" t="s">
        <v>403</v>
      </c>
      <c r="D279" s="65">
        <v>40827</v>
      </c>
      <c r="E279" s="67">
        <v>19.97</v>
      </c>
      <c r="F279" s="67">
        <v>20.38</v>
      </c>
      <c r="G279" s="67">
        <v>0.5</v>
      </c>
      <c r="H279" s="85">
        <f t="shared" si="14"/>
        <v>4.5568352528793196E-2</v>
      </c>
      <c r="I279" s="76">
        <f t="shared" si="1"/>
        <v>185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45">
      <c r="A280" s="65">
        <v>40975</v>
      </c>
      <c r="B280" s="2" t="s">
        <v>404</v>
      </c>
      <c r="C280" s="3" t="s">
        <v>405</v>
      </c>
      <c r="D280" s="65">
        <v>40812</v>
      </c>
      <c r="E280" s="67">
        <v>48.91</v>
      </c>
      <c r="F280" s="67">
        <v>51.46</v>
      </c>
      <c r="G280" s="67">
        <v>0</v>
      </c>
      <c r="H280" s="85">
        <f t="shared" si="14"/>
        <v>5.213657738703751E-2</v>
      </c>
      <c r="I280" s="76">
        <f t="shared" si="1"/>
        <v>163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45">
      <c r="A281" s="65">
        <v>40968</v>
      </c>
      <c r="B281" s="2" t="s">
        <v>406</v>
      </c>
      <c r="C281" s="3" t="s">
        <v>407</v>
      </c>
      <c r="D281" s="65">
        <v>40819</v>
      </c>
      <c r="E281" s="67">
        <v>42.1</v>
      </c>
      <c r="F281" s="67">
        <v>39.03</v>
      </c>
      <c r="G281" s="67">
        <v>0.52500000000000002</v>
      </c>
      <c r="H281" s="85">
        <f t="shared" si="14"/>
        <v>-6.0451306413301702E-2</v>
      </c>
      <c r="I281" s="76">
        <f t="shared" si="1"/>
        <v>149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45">
      <c r="A282" s="65">
        <v>40968</v>
      </c>
      <c r="B282" s="2" t="s">
        <v>408</v>
      </c>
      <c r="C282" s="3" t="s">
        <v>409</v>
      </c>
      <c r="D282" s="65">
        <v>40819</v>
      </c>
      <c r="E282" s="67">
        <v>31.18</v>
      </c>
      <c r="F282" s="67">
        <v>33.340000000000003</v>
      </c>
      <c r="G282" s="67">
        <v>0.30599999999999999</v>
      </c>
      <c r="H282" s="85">
        <f t="shared" si="14"/>
        <v>7.9089159717767837E-2</v>
      </c>
      <c r="I282" s="76">
        <f t="shared" si="1"/>
        <v>149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45">
      <c r="A283" s="65">
        <v>40963</v>
      </c>
      <c r="B283" s="2" t="s">
        <v>410</v>
      </c>
      <c r="C283" s="3" t="s">
        <v>411</v>
      </c>
      <c r="D283" s="65">
        <v>40819</v>
      </c>
      <c r="E283" s="67">
        <v>37.67</v>
      </c>
      <c r="F283" s="67">
        <v>37.94</v>
      </c>
      <c r="G283" s="67">
        <v>0.47</v>
      </c>
      <c r="H283" s="85">
        <f t="shared" si="14"/>
        <v>1.9644279267321339E-2</v>
      </c>
      <c r="I283" s="76">
        <f t="shared" si="1"/>
        <v>144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45">
      <c r="A284" s="65">
        <v>40948</v>
      </c>
      <c r="B284" s="2" t="s">
        <v>412</v>
      </c>
      <c r="C284" s="3" t="s">
        <v>413</v>
      </c>
      <c r="D284" s="65">
        <v>40942</v>
      </c>
      <c r="E284" s="67">
        <v>35.130000000000003</v>
      </c>
      <c r="F284" s="67">
        <v>34.94</v>
      </c>
      <c r="G284" s="67">
        <v>0</v>
      </c>
      <c r="H284" s="85">
        <f t="shared" si="14"/>
        <v>-5.4084827782523428E-3</v>
      </c>
      <c r="I284" s="76">
        <f t="shared" si="1"/>
        <v>6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45">
      <c r="A285" s="65">
        <v>40925</v>
      </c>
      <c r="B285" s="2" t="s">
        <v>414</v>
      </c>
      <c r="C285" s="3" t="s">
        <v>415</v>
      </c>
      <c r="D285" s="65">
        <v>40767</v>
      </c>
      <c r="E285" s="67">
        <v>15.33</v>
      </c>
      <c r="F285" s="67">
        <v>17.7</v>
      </c>
      <c r="G285" s="67">
        <v>0.6875</v>
      </c>
      <c r="H285" s="85">
        <f t="shared" si="14"/>
        <v>0.19944553163731241</v>
      </c>
      <c r="I285" s="76">
        <f t="shared" si="1"/>
        <v>158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45">
      <c r="A286" s="65">
        <v>40918</v>
      </c>
      <c r="B286" s="2" t="s">
        <v>416</v>
      </c>
      <c r="C286" s="3" t="s">
        <v>417</v>
      </c>
      <c r="D286" s="65">
        <v>40806</v>
      </c>
      <c r="E286" s="67">
        <v>163.94</v>
      </c>
      <c r="F286" s="67">
        <v>189.5</v>
      </c>
      <c r="G286" s="67">
        <v>3.96</v>
      </c>
      <c r="H286" s="85">
        <f t="shared" si="14"/>
        <v>0.18006587776015623</v>
      </c>
      <c r="I286" s="76">
        <f t="shared" si="1"/>
        <v>112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45">
      <c r="A287" s="65">
        <v>40918</v>
      </c>
      <c r="B287" s="2" t="s">
        <v>418</v>
      </c>
      <c r="C287" s="3" t="s">
        <v>419</v>
      </c>
      <c r="D287" s="65">
        <v>40406</v>
      </c>
      <c r="E287" s="67">
        <v>52</v>
      </c>
      <c r="F287" s="67">
        <v>68.319999999999993</v>
      </c>
      <c r="G287" s="67">
        <v>6.6465800000000002</v>
      </c>
      <c r="H287" s="85">
        <f t="shared" si="14"/>
        <v>0.44166499999999986</v>
      </c>
      <c r="I287" s="76">
        <f t="shared" si="1"/>
        <v>512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45">
      <c r="A288" s="65">
        <v>40913</v>
      </c>
      <c r="B288" s="2" t="s">
        <v>420</v>
      </c>
      <c r="C288" s="3" t="s">
        <v>421</v>
      </c>
      <c r="D288" s="65">
        <v>40819</v>
      </c>
      <c r="E288" s="67">
        <v>37.21</v>
      </c>
      <c r="F288" s="67">
        <v>39.799999999999997</v>
      </c>
      <c r="G288" s="67">
        <v>0.49</v>
      </c>
      <c r="H288" s="85">
        <f t="shared" si="14"/>
        <v>8.2773447997849997E-2</v>
      </c>
      <c r="I288" s="76">
        <f t="shared" si="1"/>
        <v>94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45">
      <c r="A289" s="65">
        <v>40891</v>
      </c>
      <c r="B289" s="2" t="s">
        <v>294</v>
      </c>
      <c r="C289" s="3" t="s">
        <v>422</v>
      </c>
      <c r="D289" s="65">
        <v>39864</v>
      </c>
      <c r="E289" s="67">
        <v>14.13</v>
      </c>
      <c r="F289" s="67">
        <v>14.99</v>
      </c>
      <c r="G289" s="67">
        <v>4.62</v>
      </c>
      <c r="H289" s="85">
        <f t="shared" si="14"/>
        <v>0.38782731776362339</v>
      </c>
      <c r="I289" s="76">
        <f t="shared" si="1"/>
        <v>1027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45">
      <c r="A290" s="65">
        <v>40891</v>
      </c>
      <c r="B290" s="2" t="s">
        <v>423</v>
      </c>
      <c r="C290" s="3" t="s">
        <v>424</v>
      </c>
      <c r="D290" s="65">
        <v>40158</v>
      </c>
      <c r="E290" s="67">
        <v>4.13</v>
      </c>
      <c r="F290" s="67">
        <v>4.2</v>
      </c>
      <c r="G290" s="67">
        <v>0.59499999999999997</v>
      </c>
      <c r="H290" s="85">
        <f t="shared" si="14"/>
        <v>0.16101694915254239</v>
      </c>
      <c r="I290" s="76">
        <f t="shared" si="1"/>
        <v>733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45">
      <c r="A291" s="65">
        <v>40891</v>
      </c>
      <c r="B291" s="2" t="s">
        <v>425</v>
      </c>
      <c r="C291" s="3" t="s">
        <v>426</v>
      </c>
      <c r="D291" s="65">
        <v>40497</v>
      </c>
      <c r="E291" s="67">
        <v>14.42</v>
      </c>
      <c r="F291" s="67">
        <v>17.149999999999999</v>
      </c>
      <c r="G291" s="67">
        <v>0.52</v>
      </c>
      <c r="H291" s="85">
        <f t="shared" si="14"/>
        <v>0.22538141470180292</v>
      </c>
      <c r="I291" s="76">
        <f t="shared" si="1"/>
        <v>394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45">
      <c r="A292" s="65">
        <v>40891</v>
      </c>
      <c r="B292" s="2" t="s">
        <v>427</v>
      </c>
      <c r="C292" s="3" t="s">
        <v>428</v>
      </c>
      <c r="D292" s="65">
        <v>40459</v>
      </c>
      <c r="E292" s="67">
        <v>24.42</v>
      </c>
      <c r="F292" s="67">
        <v>26.68</v>
      </c>
      <c r="G292" s="67">
        <v>2.7280000000000002</v>
      </c>
      <c r="H292" s="85">
        <f t="shared" si="14"/>
        <v>0.20425880425880422</v>
      </c>
      <c r="I292" s="76">
        <f t="shared" si="1"/>
        <v>432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45">
      <c r="A293" s="65">
        <v>40849</v>
      </c>
      <c r="B293" s="2" t="s">
        <v>429</v>
      </c>
      <c r="C293" s="3" t="s">
        <v>430</v>
      </c>
      <c r="D293" s="65">
        <v>39909</v>
      </c>
      <c r="E293" s="67">
        <v>12.87</v>
      </c>
      <c r="F293" s="67">
        <v>13.46</v>
      </c>
      <c r="G293" s="67">
        <v>3.5390000000000001</v>
      </c>
      <c r="H293" s="85">
        <f t="shared" si="14"/>
        <v>0.32082362082362109</v>
      </c>
      <c r="I293" s="76">
        <f t="shared" si="1"/>
        <v>940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45">
      <c r="A294" s="65">
        <v>40843</v>
      </c>
      <c r="B294" s="2" t="s">
        <v>431</v>
      </c>
      <c r="C294" s="3" t="s">
        <v>432</v>
      </c>
      <c r="D294" s="65">
        <v>40752</v>
      </c>
      <c r="E294" s="67">
        <v>15.6</v>
      </c>
      <c r="F294" s="67">
        <v>13.65</v>
      </c>
      <c r="G294" s="67">
        <v>0</v>
      </c>
      <c r="H294" s="85">
        <f t="shared" si="14"/>
        <v>-0.12499999999999996</v>
      </c>
      <c r="I294" s="76">
        <f t="shared" si="1"/>
        <v>91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45">
      <c r="A295" s="65">
        <v>40829</v>
      </c>
      <c r="B295" s="2" t="s">
        <v>433</v>
      </c>
      <c r="C295" s="3" t="s">
        <v>434</v>
      </c>
      <c r="D295" s="65">
        <v>40793</v>
      </c>
      <c r="E295" s="67">
        <v>41.6</v>
      </c>
      <c r="F295" s="67">
        <v>38.94</v>
      </c>
      <c r="G295" s="67">
        <v>0</v>
      </c>
      <c r="H295" s="85">
        <f t="shared" si="14"/>
        <v>-6.3942307692307784E-2</v>
      </c>
      <c r="I295" s="76">
        <f t="shared" si="1"/>
        <v>36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45">
      <c r="A296" s="65">
        <v>40816</v>
      </c>
      <c r="B296" s="2" t="s">
        <v>435</v>
      </c>
      <c r="C296" s="3" t="s">
        <v>436</v>
      </c>
      <c r="D296" s="65">
        <v>40098</v>
      </c>
      <c r="E296" s="67">
        <v>18.5</v>
      </c>
      <c r="F296" s="67">
        <v>14.6</v>
      </c>
      <c r="G296" s="67">
        <v>3.0259999999999998</v>
      </c>
      <c r="H296" s="85">
        <f t="shared" si="14"/>
        <v>-4.7243243243243367E-2</v>
      </c>
      <c r="I296" s="76">
        <f t="shared" si="1"/>
        <v>718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45">
      <c r="A297" s="65">
        <v>40816</v>
      </c>
      <c r="B297" s="2" t="s">
        <v>437</v>
      </c>
      <c r="C297" s="3" t="s">
        <v>438</v>
      </c>
      <c r="D297" s="65">
        <v>40186</v>
      </c>
      <c r="E297" s="67">
        <v>20</v>
      </c>
      <c r="F297" s="67">
        <v>14.33</v>
      </c>
      <c r="G297" s="67">
        <v>2.84</v>
      </c>
      <c r="H297" s="85">
        <f t="shared" si="14"/>
        <v>-0.1414999999999999</v>
      </c>
      <c r="I297" s="76">
        <f t="shared" si="1"/>
        <v>630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45">
      <c r="A298" s="65">
        <v>40816</v>
      </c>
      <c r="B298" s="2" t="s">
        <v>439</v>
      </c>
      <c r="C298" s="3" t="s">
        <v>440</v>
      </c>
      <c r="D298" s="65">
        <v>40641</v>
      </c>
      <c r="E298" s="67">
        <v>6.15</v>
      </c>
      <c r="F298" s="67">
        <v>5.61</v>
      </c>
      <c r="G298" s="67">
        <v>0.3</v>
      </c>
      <c r="H298" s="85">
        <f t="shared" si="14"/>
        <v>-3.9024390243902474E-2</v>
      </c>
      <c r="I298" s="76">
        <f t="shared" si="1"/>
        <v>175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45">
      <c r="A299" s="65">
        <v>40816</v>
      </c>
      <c r="B299" s="2" t="s">
        <v>441</v>
      </c>
      <c r="C299" s="3" t="s">
        <v>442</v>
      </c>
      <c r="D299" s="65">
        <v>40613</v>
      </c>
      <c r="E299" s="67">
        <v>11.15</v>
      </c>
      <c r="F299" s="67">
        <v>9.77</v>
      </c>
      <c r="G299" s="67">
        <v>0.74</v>
      </c>
      <c r="H299" s="85">
        <f t="shared" si="14"/>
        <v>-5.7399103139013502E-2</v>
      </c>
      <c r="I299" s="76">
        <f t="shared" si="1"/>
        <v>203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45">
      <c r="A300" s="65">
        <v>40808</v>
      </c>
      <c r="B300" s="2" t="s">
        <v>443</v>
      </c>
      <c r="C300" s="3" t="s">
        <v>444</v>
      </c>
      <c r="D300" s="65">
        <v>40434</v>
      </c>
      <c r="E300" s="67">
        <v>24.28</v>
      </c>
      <c r="F300" s="67">
        <v>24.25</v>
      </c>
      <c r="G300" s="67">
        <v>1.91</v>
      </c>
      <c r="H300" s="85">
        <f t="shared" si="14"/>
        <v>7.7429983525535373E-2</v>
      </c>
      <c r="I300" s="76">
        <f t="shared" si="1"/>
        <v>374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45">
      <c r="A301" s="65">
        <v>40806</v>
      </c>
      <c r="B301" s="2" t="s">
        <v>445</v>
      </c>
      <c r="C301" s="3" t="s">
        <v>446</v>
      </c>
      <c r="D301" s="65">
        <v>40284</v>
      </c>
      <c r="E301" s="67">
        <v>19.940000000000001</v>
      </c>
      <c r="F301" s="67">
        <v>27.74</v>
      </c>
      <c r="G301" s="67">
        <v>2.9</v>
      </c>
      <c r="H301" s="85">
        <f t="shared" si="14"/>
        <v>0.53660982948846514</v>
      </c>
      <c r="I301" s="76">
        <f t="shared" si="1"/>
        <v>522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45">
      <c r="A302" s="65">
        <v>40793</v>
      </c>
      <c r="B302" s="2" t="s">
        <v>447</v>
      </c>
      <c r="C302" s="3" t="s">
        <v>448</v>
      </c>
      <c r="D302" s="65">
        <v>40158</v>
      </c>
      <c r="E302" s="67">
        <v>47.82</v>
      </c>
      <c r="F302" s="67">
        <v>63.75</v>
      </c>
      <c r="G302" s="67">
        <v>0</v>
      </c>
      <c r="H302" s="85">
        <f t="shared" si="14"/>
        <v>0.33312421580928481</v>
      </c>
      <c r="I302" s="76">
        <f t="shared" si="1"/>
        <v>635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45">
      <c r="A303" s="65">
        <v>40786</v>
      </c>
      <c r="B303" s="2" t="s">
        <v>416</v>
      </c>
      <c r="C303" s="3" t="s">
        <v>417</v>
      </c>
      <c r="D303" s="65">
        <v>40434</v>
      </c>
      <c r="E303" s="67">
        <v>93.19</v>
      </c>
      <c r="F303" s="67">
        <v>192</v>
      </c>
      <c r="G303" s="67">
        <v>11.35</v>
      </c>
      <c r="H303" s="85">
        <f t="shared" si="14"/>
        <v>1.1821010838072754</v>
      </c>
      <c r="I303" s="76">
        <f t="shared" ref="I303:I415" si="15">A303-D303</f>
        <v>352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45">
      <c r="A304" s="65">
        <v>40784</v>
      </c>
      <c r="B304" s="2" t="s">
        <v>449</v>
      </c>
      <c r="C304" s="3" t="s">
        <v>450</v>
      </c>
      <c r="D304" s="65">
        <v>40752</v>
      </c>
      <c r="E304" s="67">
        <v>2.2000000000000002</v>
      </c>
      <c r="F304" s="67">
        <v>4.4000000000000004</v>
      </c>
      <c r="G304" s="67">
        <v>0</v>
      </c>
      <c r="H304" s="85">
        <f t="shared" si="14"/>
        <v>1</v>
      </c>
      <c r="I304" s="76">
        <f t="shared" si="15"/>
        <v>32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45">
      <c r="A305" s="65">
        <v>40780</v>
      </c>
      <c r="B305" s="2" t="s">
        <v>250</v>
      </c>
      <c r="C305" s="3" t="s">
        <v>251</v>
      </c>
      <c r="D305" s="65">
        <v>40626</v>
      </c>
      <c r="E305" s="67">
        <v>13.3</v>
      </c>
      <c r="F305" s="67">
        <v>12.65</v>
      </c>
      <c r="G305" s="67">
        <v>0.89</v>
      </c>
      <c r="H305" s="85">
        <f t="shared" si="14"/>
        <v>1.8045112781954902E-2</v>
      </c>
      <c r="I305" s="76">
        <f t="shared" si="15"/>
        <v>154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45">
      <c r="A306" s="65">
        <v>40780</v>
      </c>
      <c r="B306" s="2" t="s">
        <v>72</v>
      </c>
      <c r="C306" s="3" t="s">
        <v>392</v>
      </c>
      <c r="D306" s="65">
        <v>40406</v>
      </c>
      <c r="E306" s="67">
        <v>27.34</v>
      </c>
      <c r="F306" s="67">
        <v>27.6</v>
      </c>
      <c r="G306" s="67">
        <v>5.6</v>
      </c>
      <c r="H306" s="85">
        <f t="shared" si="14"/>
        <v>0.21433796634967092</v>
      </c>
      <c r="I306" s="76">
        <f t="shared" si="15"/>
        <v>374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45">
      <c r="A307" s="65">
        <v>40780</v>
      </c>
      <c r="B307" s="2" t="s">
        <v>42</v>
      </c>
      <c r="C307" s="3" t="s">
        <v>43</v>
      </c>
      <c r="D307" s="65">
        <v>40724</v>
      </c>
      <c r="E307" s="67">
        <v>10.55</v>
      </c>
      <c r="F307" s="67">
        <v>8.99</v>
      </c>
      <c r="G307" s="67">
        <v>0</v>
      </c>
      <c r="H307" s="85">
        <f t="shared" si="14"/>
        <v>-0.14786729857819908</v>
      </c>
      <c r="I307" s="76">
        <f t="shared" si="15"/>
        <v>56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45">
      <c r="A308" s="65">
        <v>40749</v>
      </c>
      <c r="B308" s="2" t="s">
        <v>451</v>
      </c>
      <c r="C308" s="3" t="s">
        <v>452</v>
      </c>
      <c r="D308" s="65">
        <v>39420</v>
      </c>
      <c r="E308" s="67">
        <v>19.559999999999999</v>
      </c>
      <c r="F308" s="67">
        <v>1.81</v>
      </c>
      <c r="G308" s="67">
        <v>1.88</v>
      </c>
      <c r="H308" s="85">
        <f t="shared" si="14"/>
        <v>-0.81134969325153372</v>
      </c>
      <c r="I308" s="76">
        <f t="shared" si="15"/>
        <v>1329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45">
      <c r="A309" s="65">
        <v>40742</v>
      </c>
      <c r="B309" s="2" t="s">
        <v>453</v>
      </c>
      <c r="C309" s="3" t="s">
        <v>454</v>
      </c>
      <c r="D309" s="65">
        <v>40035</v>
      </c>
      <c r="E309" s="67">
        <v>16.920000000000002</v>
      </c>
      <c r="F309" s="67">
        <v>14.65</v>
      </c>
      <c r="G309" s="67">
        <v>2.641</v>
      </c>
      <c r="H309" s="85">
        <f t="shared" si="14"/>
        <v>2.1926713947990461E-2</v>
      </c>
      <c r="I309" s="76">
        <f t="shared" si="15"/>
        <v>707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45">
      <c r="A310" s="65">
        <v>40742</v>
      </c>
      <c r="B310" s="2" t="s">
        <v>455</v>
      </c>
      <c r="C310" s="3" t="s">
        <v>456</v>
      </c>
      <c r="D310" s="65">
        <v>40326</v>
      </c>
      <c r="E310" s="67">
        <v>24.1</v>
      </c>
      <c r="F310" s="67">
        <v>31.6</v>
      </c>
      <c r="G310" s="67">
        <v>2.0099999999999998</v>
      </c>
      <c r="H310" s="85">
        <f t="shared" si="14"/>
        <v>0.39460580912863058</v>
      </c>
      <c r="I310" s="76">
        <f t="shared" si="15"/>
        <v>416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45">
      <c r="A311" s="65">
        <v>40742</v>
      </c>
      <c r="B311" s="2" t="s">
        <v>202</v>
      </c>
      <c r="C311" s="3" t="s">
        <v>457</v>
      </c>
      <c r="D311" s="65">
        <v>40550</v>
      </c>
      <c r="E311" s="67">
        <v>21.71</v>
      </c>
      <c r="F311" s="67">
        <v>16.899999999999999</v>
      </c>
      <c r="G311" s="67">
        <v>0.77</v>
      </c>
      <c r="H311" s="85">
        <f t="shared" si="14"/>
        <v>-0.18608935974205448</v>
      </c>
      <c r="I311" s="76">
        <f t="shared" si="15"/>
        <v>192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45">
      <c r="A312" s="65">
        <v>40729</v>
      </c>
      <c r="B312" s="2" t="s">
        <v>62</v>
      </c>
      <c r="C312" s="3" t="s">
        <v>458</v>
      </c>
      <c r="D312" s="65">
        <v>39973</v>
      </c>
      <c r="E312" s="67">
        <v>11</v>
      </c>
      <c r="F312" s="67">
        <v>17.2</v>
      </c>
      <c r="G312" s="67">
        <v>1.52</v>
      </c>
      <c r="H312" s="85">
        <f t="shared" si="14"/>
        <v>0.70181818181818167</v>
      </c>
      <c r="I312" s="76">
        <f t="shared" si="15"/>
        <v>756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45">
      <c r="A313" s="65">
        <v>40729</v>
      </c>
      <c r="B313" s="2" t="s">
        <v>459</v>
      </c>
      <c r="C313" s="3" t="s">
        <v>460</v>
      </c>
      <c r="D313" s="65">
        <v>40639</v>
      </c>
      <c r="E313" s="67">
        <v>16.100000000000001</v>
      </c>
      <c r="F313" s="67">
        <v>14.24</v>
      </c>
      <c r="G313" s="67">
        <v>0.13</v>
      </c>
      <c r="H313" s="85">
        <f t="shared" si="14"/>
        <v>-0.10745341614906834</v>
      </c>
      <c r="I313" s="76">
        <f t="shared" si="15"/>
        <v>90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45">
      <c r="A314" s="65">
        <v>40701</v>
      </c>
      <c r="B314" s="2" t="s">
        <v>272</v>
      </c>
      <c r="C314" s="3" t="s">
        <v>461</v>
      </c>
      <c r="D314" s="65">
        <v>40125</v>
      </c>
      <c r="E314" s="67">
        <v>13.24</v>
      </c>
      <c r="F314" s="67">
        <v>17.690000000000001</v>
      </c>
      <c r="G314" s="67">
        <v>2.0950000000000002</v>
      </c>
      <c r="H314" s="85">
        <f t="shared" si="14"/>
        <v>0.49433534743202417</v>
      </c>
      <c r="I314" s="76">
        <f t="shared" si="15"/>
        <v>576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45">
      <c r="A315" s="65">
        <v>40701</v>
      </c>
      <c r="B315" s="2" t="s">
        <v>462</v>
      </c>
      <c r="C315" s="3" t="s">
        <v>463</v>
      </c>
      <c r="D315" s="65">
        <v>40326</v>
      </c>
      <c r="E315" s="67">
        <v>3.94</v>
      </c>
      <c r="F315" s="67">
        <v>3.75</v>
      </c>
      <c r="G315" s="67">
        <v>0.48</v>
      </c>
      <c r="H315" s="85">
        <f t="shared" si="14"/>
        <v>7.3604060913705707E-2</v>
      </c>
      <c r="I315" s="76">
        <f t="shared" si="15"/>
        <v>375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45">
      <c r="A316" s="65">
        <v>40695</v>
      </c>
      <c r="B316" s="2" t="s">
        <v>464</v>
      </c>
      <c r="C316" s="3" t="s">
        <v>465</v>
      </c>
      <c r="D316" s="65">
        <v>40241</v>
      </c>
      <c r="E316" s="67">
        <v>5.89</v>
      </c>
      <c r="F316" s="67">
        <v>3.82</v>
      </c>
      <c r="G316" s="67">
        <v>0.81899999999999995</v>
      </c>
      <c r="H316" s="85">
        <f t="shared" si="14"/>
        <v>-0.21239388794567068</v>
      </c>
      <c r="I316" s="76">
        <f t="shared" si="15"/>
        <v>454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45">
      <c r="A317" s="65">
        <v>40653</v>
      </c>
      <c r="B317" s="2" t="s">
        <v>466</v>
      </c>
      <c r="C317" s="3" t="s">
        <v>467</v>
      </c>
      <c r="D317" s="65">
        <v>40007</v>
      </c>
      <c r="E317" s="67">
        <v>29.34</v>
      </c>
      <c r="F317" s="67">
        <v>39.630000000000003</v>
      </c>
      <c r="G317" s="67">
        <v>5.0199999999999996</v>
      </c>
      <c r="H317" s="85">
        <f t="shared" si="14"/>
        <v>0.52181322426721222</v>
      </c>
      <c r="I317" s="76">
        <f t="shared" si="15"/>
        <v>646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45">
      <c r="A318" s="65">
        <v>40652</v>
      </c>
      <c r="B318" s="2" t="s">
        <v>383</v>
      </c>
      <c r="C318" s="3" t="s">
        <v>384</v>
      </c>
      <c r="D318" s="65">
        <v>40186</v>
      </c>
      <c r="E318" s="67">
        <v>14.93</v>
      </c>
      <c r="F318" s="67">
        <v>16.2</v>
      </c>
      <c r="G318" s="67">
        <v>1.25</v>
      </c>
      <c r="H318" s="85">
        <f t="shared" si="14"/>
        <v>0.16878767582049561</v>
      </c>
      <c r="I318" s="76">
        <f t="shared" si="15"/>
        <v>466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45">
      <c r="A319" s="65">
        <v>40616</v>
      </c>
      <c r="B319" s="2" t="s">
        <v>468</v>
      </c>
      <c r="C319" s="3" t="s">
        <v>469</v>
      </c>
      <c r="D319" s="65">
        <v>40368</v>
      </c>
      <c r="E319" s="67">
        <v>11.76</v>
      </c>
      <c r="F319" s="67">
        <v>9.81</v>
      </c>
      <c r="G319" s="67">
        <v>0.65</v>
      </c>
      <c r="H319" s="85">
        <f t="shared" si="14"/>
        <v>-0.11054421768707474</v>
      </c>
      <c r="I319" s="76">
        <f t="shared" si="15"/>
        <v>248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45">
      <c r="A320" s="65">
        <v>40610</v>
      </c>
      <c r="B320" s="2" t="s">
        <v>56</v>
      </c>
      <c r="C320" s="3" t="s">
        <v>470</v>
      </c>
      <c r="D320" s="65">
        <v>40248</v>
      </c>
      <c r="E320" s="67">
        <v>14.91</v>
      </c>
      <c r="F320" s="67">
        <v>15.31</v>
      </c>
      <c r="G320" s="67">
        <v>1.7</v>
      </c>
      <c r="H320" s="85">
        <f t="shared" si="14"/>
        <v>0.1408450704225353</v>
      </c>
      <c r="I320" s="76">
        <f t="shared" si="15"/>
        <v>362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45">
      <c r="A321" s="65">
        <v>40610</v>
      </c>
      <c r="B321" s="2" t="s">
        <v>471</v>
      </c>
      <c r="C321" s="3" t="s">
        <v>472</v>
      </c>
      <c r="D321" s="65">
        <v>40305</v>
      </c>
      <c r="E321" s="67">
        <v>10.19</v>
      </c>
      <c r="F321" s="67">
        <v>11.14</v>
      </c>
      <c r="G321" s="67">
        <v>0.96</v>
      </c>
      <c r="H321" s="85">
        <f t="shared" si="14"/>
        <v>0.18743866535819451</v>
      </c>
      <c r="I321" s="76">
        <f t="shared" si="15"/>
        <v>305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45">
      <c r="A322" s="65">
        <v>40581</v>
      </c>
      <c r="B322" s="2" t="s">
        <v>473</v>
      </c>
      <c r="C322" s="3" t="s">
        <v>474</v>
      </c>
      <c r="D322" s="65">
        <v>40227</v>
      </c>
      <c r="E322" s="67">
        <v>16.91</v>
      </c>
      <c r="F322" s="67">
        <v>17.5</v>
      </c>
      <c r="G322" s="67">
        <v>2.0350000000000001</v>
      </c>
      <c r="H322" s="85">
        <f t="shared" si="14"/>
        <v>0.15523358959195743</v>
      </c>
      <c r="I322" s="76">
        <f t="shared" si="15"/>
        <v>354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45">
      <c r="A323" s="65">
        <v>40518</v>
      </c>
      <c r="B323" s="2" t="s">
        <v>475</v>
      </c>
      <c r="C323" s="3" t="s">
        <v>476</v>
      </c>
      <c r="D323" s="65">
        <v>40070</v>
      </c>
      <c r="E323" s="67">
        <v>28.42</v>
      </c>
      <c r="F323" s="67">
        <v>38</v>
      </c>
      <c r="G323" s="67">
        <v>3.4649999999999999</v>
      </c>
      <c r="H323" s="85">
        <f t="shared" si="14"/>
        <v>0.45900774102744551</v>
      </c>
      <c r="I323" s="76">
        <f t="shared" si="15"/>
        <v>448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45">
      <c r="A324" s="65">
        <v>40518</v>
      </c>
      <c r="B324" s="2" t="s">
        <v>477</v>
      </c>
      <c r="C324" s="3" t="s">
        <v>478</v>
      </c>
      <c r="D324" s="65">
        <v>40497</v>
      </c>
      <c r="E324" s="67">
        <v>28.4</v>
      </c>
      <c r="F324" s="67">
        <v>25.68</v>
      </c>
      <c r="G324" s="67">
        <v>0</v>
      </c>
      <c r="H324" s="85">
        <f t="shared" si="14"/>
        <v>-9.5774647887323913E-2</v>
      </c>
      <c r="I324" s="76">
        <f t="shared" si="15"/>
        <v>21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45">
      <c r="A325" s="65">
        <v>40490</v>
      </c>
      <c r="B325" s="2" t="s">
        <v>127</v>
      </c>
      <c r="C325" s="3" t="s">
        <v>479</v>
      </c>
      <c r="D325" s="65">
        <v>39909</v>
      </c>
      <c r="E325" s="67">
        <v>30.08</v>
      </c>
      <c r="F325" s="67">
        <v>59.46</v>
      </c>
      <c r="G325" s="67">
        <v>3.8</v>
      </c>
      <c r="H325" s="85">
        <f t="shared" si="14"/>
        <v>1.103058510638298</v>
      </c>
      <c r="I325" s="76">
        <f t="shared" si="15"/>
        <v>581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45">
      <c r="A326" s="65">
        <v>40483</v>
      </c>
      <c r="B326" s="2" t="s">
        <v>480</v>
      </c>
      <c r="C326" s="3" t="s">
        <v>481</v>
      </c>
      <c r="D326" s="65">
        <v>40158</v>
      </c>
      <c r="E326" s="67">
        <v>27.61</v>
      </c>
      <c r="F326" s="67">
        <v>35.5</v>
      </c>
      <c r="G326" s="67">
        <v>1.341</v>
      </c>
      <c r="H326" s="85">
        <f t="shared" si="14"/>
        <v>0.33433538572980809</v>
      </c>
      <c r="I326" s="76">
        <f t="shared" si="15"/>
        <v>325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.75" customHeight="1" x14ac:dyDescent="0.45">
      <c r="A327" s="65">
        <v>40483</v>
      </c>
      <c r="B327" s="2" t="s">
        <v>482</v>
      </c>
      <c r="C327" s="3" t="s">
        <v>483</v>
      </c>
      <c r="D327" s="65">
        <v>39909</v>
      </c>
      <c r="E327" s="67">
        <v>29.97</v>
      </c>
      <c r="F327" s="67">
        <v>40.590000000000003</v>
      </c>
      <c r="G327" s="67">
        <v>6.3550000000000004</v>
      </c>
      <c r="H327" s="85">
        <f t="shared" si="14"/>
        <v>0.56639973306640001</v>
      </c>
      <c r="I327" s="76">
        <f t="shared" si="15"/>
        <v>574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45">
      <c r="A328" s="65">
        <v>40483</v>
      </c>
      <c r="B328" s="2" t="s">
        <v>278</v>
      </c>
      <c r="C328" s="3" t="s">
        <v>484</v>
      </c>
      <c r="D328" s="65">
        <v>39934</v>
      </c>
      <c r="E328" s="67">
        <v>16.68</v>
      </c>
      <c r="F328" s="67">
        <v>34.840000000000003</v>
      </c>
      <c r="G328" s="67">
        <v>3.78</v>
      </c>
      <c r="H328" s="85">
        <f t="shared" si="14"/>
        <v>1.3153477218225422</v>
      </c>
      <c r="I328" s="76">
        <f t="shared" si="15"/>
        <v>549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45">
      <c r="A329" s="65">
        <v>40441</v>
      </c>
      <c r="B329" s="2" t="s">
        <v>52</v>
      </c>
      <c r="C329" s="3" t="s">
        <v>485</v>
      </c>
      <c r="D329" s="65">
        <v>40347</v>
      </c>
      <c r="E329" s="67">
        <v>32.25</v>
      </c>
      <c r="F329" s="67">
        <v>29.85</v>
      </c>
      <c r="G329" s="67">
        <v>0</v>
      </c>
      <c r="H329" s="85">
        <f t="shared" si="14"/>
        <v>-7.4418604651162748E-2</v>
      </c>
      <c r="I329" s="76">
        <f t="shared" si="15"/>
        <v>94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.75" customHeight="1" x14ac:dyDescent="0.45">
      <c r="A330" s="65">
        <v>40389</v>
      </c>
      <c r="B330" s="2" t="s">
        <v>486</v>
      </c>
      <c r="C330" s="3" t="s">
        <v>487</v>
      </c>
      <c r="D330" s="65">
        <v>39973</v>
      </c>
      <c r="E330" s="67">
        <v>26.93</v>
      </c>
      <c r="F330" s="67">
        <v>40.67</v>
      </c>
      <c r="G330" s="67">
        <v>1.64</v>
      </c>
      <c r="H330" s="85">
        <f t="shared" si="14"/>
        <v>0.57111028592647617</v>
      </c>
      <c r="I330" s="76">
        <f t="shared" si="15"/>
        <v>416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45">
      <c r="A331" s="65">
        <v>40343</v>
      </c>
      <c r="B331" s="2" t="s">
        <v>64</v>
      </c>
      <c r="C331" s="3" t="s">
        <v>488</v>
      </c>
      <c r="D331" s="65">
        <v>39938</v>
      </c>
      <c r="E331" s="67">
        <v>52.21</v>
      </c>
      <c r="F331" s="67">
        <v>32.380000000000003</v>
      </c>
      <c r="G331" s="67">
        <v>2.52</v>
      </c>
      <c r="H331" s="85">
        <f t="shared" si="14"/>
        <v>-0.3315456809040413</v>
      </c>
      <c r="I331" s="76">
        <f t="shared" si="15"/>
        <v>405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45">
      <c r="A332" s="65">
        <v>40305</v>
      </c>
      <c r="B332" s="2" t="s">
        <v>489</v>
      </c>
      <c r="C332" s="3" t="s">
        <v>490</v>
      </c>
      <c r="D332" s="65">
        <v>39909</v>
      </c>
      <c r="E332" s="67">
        <v>7.56</v>
      </c>
      <c r="F332" s="67">
        <v>10.15</v>
      </c>
      <c r="G332" s="67">
        <v>1.03</v>
      </c>
      <c r="H332" s="85">
        <f t="shared" si="14"/>
        <v>0.47883597883597889</v>
      </c>
      <c r="I332" s="76">
        <f t="shared" si="15"/>
        <v>396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45">
      <c r="A333" s="65">
        <v>40305</v>
      </c>
      <c r="B333" s="2" t="s">
        <v>491</v>
      </c>
      <c r="C333" s="3" t="s">
        <v>492</v>
      </c>
      <c r="D333" s="65">
        <v>39909</v>
      </c>
      <c r="E333" s="67">
        <v>47.6</v>
      </c>
      <c r="F333" s="67">
        <v>62.86</v>
      </c>
      <c r="G333" s="67">
        <v>4.2</v>
      </c>
      <c r="H333" s="85">
        <f t="shared" si="14"/>
        <v>0.4088235294117647</v>
      </c>
      <c r="I333" s="76">
        <f t="shared" si="15"/>
        <v>396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45">
      <c r="A334" s="65">
        <v>40305</v>
      </c>
      <c r="B334" s="2" t="s">
        <v>493</v>
      </c>
      <c r="C334" s="3" t="s">
        <v>494</v>
      </c>
      <c r="D334" s="65">
        <v>39909</v>
      </c>
      <c r="E334" s="67">
        <v>41.38</v>
      </c>
      <c r="F334" s="67">
        <v>55.1</v>
      </c>
      <c r="G334" s="67">
        <v>4.1500000000000004</v>
      </c>
      <c r="H334" s="85">
        <f t="shared" si="14"/>
        <v>0.43185113581440299</v>
      </c>
      <c r="I334" s="76">
        <f t="shared" si="15"/>
        <v>396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.75" customHeight="1" x14ac:dyDescent="0.45">
      <c r="A335" s="65">
        <v>40291</v>
      </c>
      <c r="B335" s="2" t="s">
        <v>495</v>
      </c>
      <c r="C335" s="3" t="s">
        <v>496</v>
      </c>
      <c r="D335" s="65">
        <v>39909</v>
      </c>
      <c r="E335" s="67">
        <v>11.12</v>
      </c>
      <c r="F335" s="67">
        <v>11.96</v>
      </c>
      <c r="G335" s="67">
        <v>0.84</v>
      </c>
      <c r="H335" s="85">
        <f t="shared" si="14"/>
        <v>0.15107913669064763</v>
      </c>
      <c r="I335" s="76">
        <f t="shared" si="15"/>
        <v>382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.75" customHeight="1" x14ac:dyDescent="0.45">
      <c r="A336" s="65">
        <v>40290</v>
      </c>
      <c r="B336" s="2" t="s">
        <v>192</v>
      </c>
      <c r="C336" s="3" t="s">
        <v>497</v>
      </c>
      <c r="D336" s="65">
        <v>39909</v>
      </c>
      <c r="E336" s="67">
        <v>33.03</v>
      </c>
      <c r="F336" s="67">
        <v>29.19</v>
      </c>
      <c r="G336" s="67">
        <v>1.87</v>
      </c>
      <c r="H336" s="85">
        <f t="shared" si="14"/>
        <v>-5.9642749016045979E-2</v>
      </c>
      <c r="I336" s="76">
        <f t="shared" si="15"/>
        <v>381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.75" customHeight="1" x14ac:dyDescent="0.45">
      <c r="A337" s="65">
        <v>40290</v>
      </c>
      <c r="B337" s="2" t="s">
        <v>224</v>
      </c>
      <c r="C337" s="3" t="s">
        <v>225</v>
      </c>
      <c r="D337" s="65">
        <v>40227</v>
      </c>
      <c r="E337" s="67">
        <v>49.89</v>
      </c>
      <c r="F337" s="67">
        <v>50.62</v>
      </c>
      <c r="G337" s="67">
        <v>0</v>
      </c>
      <c r="H337" s="85">
        <f t="shared" si="14"/>
        <v>1.4632190819803504E-2</v>
      </c>
      <c r="I337" s="76">
        <f t="shared" si="15"/>
        <v>63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.75" customHeight="1" x14ac:dyDescent="0.45">
      <c r="A338" s="65">
        <v>40273</v>
      </c>
      <c r="B338" s="2" t="s">
        <v>95</v>
      </c>
      <c r="C338" s="3" t="s">
        <v>498</v>
      </c>
      <c r="D338" s="65">
        <v>40241</v>
      </c>
      <c r="E338" s="67">
        <v>5.89</v>
      </c>
      <c r="F338" s="67">
        <v>13.67</v>
      </c>
      <c r="G338" s="67">
        <v>1.704</v>
      </c>
      <c r="H338" s="85">
        <f t="shared" si="14"/>
        <v>1.6101867572156201</v>
      </c>
      <c r="I338" s="76">
        <f t="shared" si="15"/>
        <v>32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.75" customHeight="1" x14ac:dyDescent="0.45">
      <c r="A339" s="65">
        <v>40263</v>
      </c>
      <c r="B339" s="2" t="s">
        <v>196</v>
      </c>
      <c r="C339" s="3" t="s">
        <v>499</v>
      </c>
      <c r="D339" s="65">
        <v>40007</v>
      </c>
      <c r="E339" s="67">
        <v>15.54</v>
      </c>
      <c r="F339" s="67">
        <v>17.690000000000001</v>
      </c>
      <c r="G339" s="67">
        <v>1.44</v>
      </c>
      <c r="H339" s="85">
        <f t="shared" si="14"/>
        <v>0.23101673101673126</v>
      </c>
      <c r="I339" s="76">
        <f t="shared" si="15"/>
        <v>256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.75" customHeight="1" x14ac:dyDescent="0.45">
      <c r="A340" s="65">
        <v>40256</v>
      </c>
      <c r="B340" s="2" t="s">
        <v>500</v>
      </c>
      <c r="C340" s="3" t="s">
        <v>501</v>
      </c>
      <c r="D340" s="65">
        <v>39909</v>
      </c>
      <c r="E340" s="67">
        <v>8.43</v>
      </c>
      <c r="F340" s="67">
        <v>10.07</v>
      </c>
      <c r="G340" s="67">
        <v>2</v>
      </c>
      <c r="H340" s="85">
        <f t="shared" si="14"/>
        <v>0.43179122182680912</v>
      </c>
      <c r="I340" s="76">
        <f t="shared" si="15"/>
        <v>347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.75" customHeight="1" x14ac:dyDescent="0.45">
      <c r="A341" s="65">
        <v>40253</v>
      </c>
      <c r="B341" s="2" t="s">
        <v>502</v>
      </c>
      <c r="C341" s="3" t="s">
        <v>503</v>
      </c>
      <c r="D341" s="65">
        <v>39909</v>
      </c>
      <c r="E341" s="67">
        <v>6.43</v>
      </c>
      <c r="F341" s="67">
        <v>13.44</v>
      </c>
      <c r="G341" s="67">
        <v>0.88</v>
      </c>
      <c r="H341" s="85">
        <f t="shared" si="14"/>
        <v>1.2270606531881805</v>
      </c>
      <c r="I341" s="76">
        <f t="shared" si="15"/>
        <v>344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.75" customHeight="1" x14ac:dyDescent="0.45">
      <c r="A342" s="65">
        <v>40248</v>
      </c>
      <c r="B342" s="2" t="s">
        <v>504</v>
      </c>
      <c r="C342" s="3" t="s">
        <v>505</v>
      </c>
      <c r="D342" s="65">
        <v>40007</v>
      </c>
      <c r="E342" s="67">
        <v>27.96</v>
      </c>
      <c r="F342" s="67">
        <v>26.73</v>
      </c>
      <c r="G342" s="67">
        <v>2.35</v>
      </c>
      <c r="H342" s="85">
        <f t="shared" si="14"/>
        <v>4.0057224606580864E-2</v>
      </c>
      <c r="I342" s="76">
        <f t="shared" si="15"/>
        <v>241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.75" customHeight="1" x14ac:dyDescent="0.45">
      <c r="A343" s="65">
        <v>40240</v>
      </c>
      <c r="B343" s="2" t="s">
        <v>443</v>
      </c>
      <c r="C343" s="3" t="s">
        <v>506</v>
      </c>
      <c r="D343" s="65">
        <v>39909</v>
      </c>
      <c r="E343" s="67">
        <v>11.71</v>
      </c>
      <c r="F343" s="67">
        <v>23.76</v>
      </c>
      <c r="G343" s="67">
        <v>1.88</v>
      </c>
      <c r="H343" s="85">
        <f t="shared" si="14"/>
        <v>1.1895815542271562</v>
      </c>
      <c r="I343" s="76">
        <f t="shared" si="15"/>
        <v>331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45">
      <c r="A344" s="65">
        <v>40235</v>
      </c>
      <c r="B344" s="2" t="s">
        <v>507</v>
      </c>
      <c r="C344" s="3" t="s">
        <v>508</v>
      </c>
      <c r="D344" s="65">
        <v>39909</v>
      </c>
      <c r="E344" s="67">
        <v>101.26</v>
      </c>
      <c r="F344" s="67">
        <v>103.91</v>
      </c>
      <c r="G344" s="67">
        <v>4.2</v>
      </c>
      <c r="H344" s="85">
        <f t="shared" si="14"/>
        <v>6.7647639739284948E-2</v>
      </c>
      <c r="I344" s="76">
        <f t="shared" si="15"/>
        <v>326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45">
      <c r="A345" s="65">
        <v>40235</v>
      </c>
      <c r="B345" s="2" t="s">
        <v>416</v>
      </c>
      <c r="C345" s="3" t="s">
        <v>509</v>
      </c>
      <c r="D345" s="65">
        <v>39909</v>
      </c>
      <c r="E345" s="67">
        <v>141.04</v>
      </c>
      <c r="F345" s="67">
        <v>100.35</v>
      </c>
      <c r="G345" s="67">
        <v>3.85</v>
      </c>
      <c r="H345" s="85">
        <f t="shared" si="14"/>
        <v>-0.26120249574588772</v>
      </c>
      <c r="I345" s="76">
        <f t="shared" si="15"/>
        <v>326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45">
      <c r="A346" s="65">
        <v>40227</v>
      </c>
      <c r="B346" s="2" t="s">
        <v>510</v>
      </c>
      <c r="C346" s="3" t="s">
        <v>511</v>
      </c>
      <c r="D346" s="65">
        <v>40158</v>
      </c>
      <c r="E346" s="67">
        <v>53</v>
      </c>
      <c r="F346" s="67">
        <v>52.44</v>
      </c>
      <c r="G346" s="67">
        <v>0</v>
      </c>
      <c r="H346" s="85">
        <f t="shared" si="14"/>
        <v>-1.0566037735849099E-2</v>
      </c>
      <c r="I346" s="76">
        <f t="shared" si="15"/>
        <v>69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45">
      <c r="A347" s="65">
        <v>40207</v>
      </c>
      <c r="B347" s="2" t="s">
        <v>101</v>
      </c>
      <c r="C347" s="3" t="s">
        <v>102</v>
      </c>
      <c r="D347" s="65">
        <v>39909</v>
      </c>
      <c r="E347" s="67">
        <v>26.59</v>
      </c>
      <c r="F347" s="67">
        <v>25.36</v>
      </c>
      <c r="G347" s="67">
        <v>1.65</v>
      </c>
      <c r="H347" s="85">
        <f t="shared" si="14"/>
        <v>1.5795411808950666E-2</v>
      </c>
      <c r="I347" s="76">
        <f t="shared" si="15"/>
        <v>298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45">
      <c r="A348" s="65">
        <v>40186</v>
      </c>
      <c r="B348" s="2" t="s">
        <v>512</v>
      </c>
      <c r="C348" s="3" t="s">
        <v>513</v>
      </c>
      <c r="D348" s="65">
        <v>39909</v>
      </c>
      <c r="E348" s="67">
        <v>70.290000000000006</v>
      </c>
      <c r="F348" s="67">
        <v>89.68</v>
      </c>
      <c r="G348" s="67">
        <v>2.0299999999999998</v>
      </c>
      <c r="H348" s="85">
        <f t="shared" si="14"/>
        <v>0.30473751600512161</v>
      </c>
      <c r="I348" s="76">
        <f t="shared" si="15"/>
        <v>277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45">
      <c r="A349" s="65">
        <v>40134</v>
      </c>
      <c r="B349" s="2" t="s">
        <v>514</v>
      </c>
      <c r="C349" s="3" t="s">
        <v>515</v>
      </c>
      <c r="D349" s="65">
        <v>39909</v>
      </c>
      <c r="E349" s="67">
        <v>4.16</v>
      </c>
      <c r="F349" s="67">
        <v>6.66</v>
      </c>
      <c r="G349" s="67">
        <v>3.88</v>
      </c>
      <c r="H349" s="85">
        <f t="shared" si="14"/>
        <v>1.5336538461538458</v>
      </c>
      <c r="I349" s="76">
        <f t="shared" si="15"/>
        <v>225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45">
      <c r="A350" s="65">
        <v>40130</v>
      </c>
      <c r="B350" s="2" t="s">
        <v>516</v>
      </c>
      <c r="C350" s="3" t="s">
        <v>517</v>
      </c>
      <c r="D350" s="65">
        <v>39909</v>
      </c>
      <c r="E350" s="67">
        <v>10.119999999999999</v>
      </c>
      <c r="F350" s="67">
        <v>11.83</v>
      </c>
      <c r="G350" s="67">
        <v>1</v>
      </c>
      <c r="H350" s="85">
        <f t="shared" si="14"/>
        <v>0.26778656126482225</v>
      </c>
      <c r="I350" s="76">
        <f t="shared" si="15"/>
        <v>221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45">
      <c r="A351" s="65">
        <v>40130</v>
      </c>
      <c r="B351" s="2" t="s">
        <v>518</v>
      </c>
      <c r="C351" s="3" t="s">
        <v>519</v>
      </c>
      <c r="D351" s="65">
        <v>39909</v>
      </c>
      <c r="E351" s="67">
        <v>6.3</v>
      </c>
      <c r="F351" s="67">
        <v>8.9600000000000009</v>
      </c>
      <c r="G351" s="67">
        <v>0.84</v>
      </c>
      <c r="H351" s="85">
        <f t="shared" si="14"/>
        <v>0.55555555555555569</v>
      </c>
      <c r="I351" s="76">
        <f t="shared" si="15"/>
        <v>221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45">
      <c r="A352" s="65">
        <v>40123</v>
      </c>
      <c r="B352" s="2" t="s">
        <v>520</v>
      </c>
      <c r="C352" s="3" t="s">
        <v>521</v>
      </c>
      <c r="D352" s="65">
        <v>39909</v>
      </c>
      <c r="E352" s="67">
        <v>92.86</v>
      </c>
      <c r="F352" s="67">
        <v>105.29</v>
      </c>
      <c r="G352" s="67">
        <v>2.8580000000000001</v>
      </c>
      <c r="H352" s="85">
        <f t="shared" si="14"/>
        <v>0.16463493430971365</v>
      </c>
      <c r="I352" s="76">
        <f t="shared" si="15"/>
        <v>214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6.5" customHeight="1" x14ac:dyDescent="0.45">
      <c r="A353" s="65">
        <v>40123</v>
      </c>
      <c r="B353" s="2" t="s">
        <v>522</v>
      </c>
      <c r="C353" s="3" t="s">
        <v>523</v>
      </c>
      <c r="D353" s="65">
        <v>40035</v>
      </c>
      <c r="E353" s="67">
        <v>5.66</v>
      </c>
      <c r="F353" s="67">
        <v>5.15</v>
      </c>
      <c r="G353" s="67">
        <v>0</v>
      </c>
      <c r="H353" s="85">
        <f t="shared" si="14"/>
        <v>-9.0106007067137769E-2</v>
      </c>
      <c r="I353" s="76">
        <f t="shared" si="15"/>
        <v>88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6.5" customHeight="1" x14ac:dyDescent="0.45">
      <c r="A354" s="65">
        <v>40073</v>
      </c>
      <c r="B354" s="2" t="s">
        <v>524</v>
      </c>
      <c r="C354" s="3" t="s">
        <v>525</v>
      </c>
      <c r="D354" s="65">
        <v>39909</v>
      </c>
      <c r="E354" s="67">
        <v>23.75</v>
      </c>
      <c r="F354" s="67">
        <v>36.28</v>
      </c>
      <c r="G354" s="67">
        <v>1.31</v>
      </c>
      <c r="H354" s="85">
        <f t="shared" si="14"/>
        <v>0.58273684210526333</v>
      </c>
      <c r="I354" s="76">
        <f t="shared" si="15"/>
        <v>164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45">
      <c r="A355" s="65">
        <v>40073</v>
      </c>
      <c r="B355" s="2" t="s">
        <v>414</v>
      </c>
      <c r="C355" s="3" t="s">
        <v>415</v>
      </c>
      <c r="D355" s="65">
        <v>39909</v>
      </c>
      <c r="E355" s="67">
        <v>8.24</v>
      </c>
      <c r="F355" s="67">
        <v>13.28</v>
      </c>
      <c r="G355" s="67">
        <v>0.41</v>
      </c>
      <c r="H355" s="85">
        <f t="shared" si="14"/>
        <v>0.66140776699029113</v>
      </c>
      <c r="I355" s="76">
        <f t="shared" si="15"/>
        <v>164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45">
      <c r="A356" s="65">
        <v>40072</v>
      </c>
      <c r="B356" s="2" t="s">
        <v>526</v>
      </c>
      <c r="C356" s="3" t="s">
        <v>527</v>
      </c>
      <c r="D356" s="65">
        <v>39909</v>
      </c>
      <c r="E356" s="67">
        <v>37.700000000000003</v>
      </c>
      <c r="F356" s="67">
        <v>50.75</v>
      </c>
      <c r="G356" s="67">
        <v>0</v>
      </c>
      <c r="H356" s="85">
        <f t="shared" si="14"/>
        <v>0.34615384615384603</v>
      </c>
      <c r="I356" s="76">
        <f t="shared" si="15"/>
        <v>163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45">
      <c r="A357" s="65">
        <v>40046</v>
      </c>
      <c r="B357" s="2" t="s">
        <v>528</v>
      </c>
      <c r="C357" s="3" t="s">
        <v>529</v>
      </c>
      <c r="D357" s="65">
        <v>39899</v>
      </c>
      <c r="E357" s="67">
        <v>55.18</v>
      </c>
      <c r="F357" s="67">
        <v>24.07</v>
      </c>
      <c r="G357" s="67">
        <v>0</v>
      </c>
      <c r="H357" s="85">
        <f t="shared" si="14"/>
        <v>-0.56379122870605292</v>
      </c>
      <c r="I357" s="76">
        <f t="shared" si="15"/>
        <v>147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45">
      <c r="A358" s="65">
        <v>40046</v>
      </c>
      <c r="B358" s="2" t="s">
        <v>530</v>
      </c>
      <c r="C358" s="3" t="s">
        <v>531</v>
      </c>
      <c r="D358" s="65">
        <v>39909</v>
      </c>
      <c r="E358" s="67">
        <v>12.92</v>
      </c>
      <c r="F358" s="67">
        <v>22.79</v>
      </c>
      <c r="G358" s="67">
        <v>0.31</v>
      </c>
      <c r="H358" s="85">
        <f t="shared" si="14"/>
        <v>0.78792569659442713</v>
      </c>
      <c r="I358" s="76">
        <f t="shared" si="15"/>
        <v>137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45">
      <c r="A359" s="65">
        <v>40044</v>
      </c>
      <c r="B359" s="2" t="s">
        <v>532</v>
      </c>
      <c r="C359" s="3" t="s">
        <v>533</v>
      </c>
      <c r="D359" s="65">
        <v>39469</v>
      </c>
      <c r="E359" s="67">
        <v>26</v>
      </c>
      <c r="F359" s="67">
        <v>28.86</v>
      </c>
      <c r="G359" s="67">
        <v>5.25</v>
      </c>
      <c r="H359" s="85">
        <f t="shared" si="14"/>
        <v>0.31192307692307691</v>
      </c>
      <c r="I359" s="76">
        <f t="shared" si="15"/>
        <v>575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45">
      <c r="A360" s="65">
        <v>39910</v>
      </c>
      <c r="B360" s="2" t="s">
        <v>477</v>
      </c>
      <c r="C360" s="3" t="s">
        <v>478</v>
      </c>
      <c r="D360" s="65">
        <v>39604</v>
      </c>
      <c r="E360" s="67">
        <v>60.35</v>
      </c>
      <c r="F360" s="67">
        <v>18.760000000000002</v>
      </c>
      <c r="G360" s="67">
        <v>3.75</v>
      </c>
      <c r="H360" s="85">
        <f t="shared" si="14"/>
        <v>-0.62700911350455679</v>
      </c>
      <c r="I360" s="76">
        <f t="shared" si="15"/>
        <v>306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45">
      <c r="A361" s="65">
        <v>39909</v>
      </c>
      <c r="B361" s="2" t="s">
        <v>534</v>
      </c>
      <c r="C361" s="3" t="s">
        <v>535</v>
      </c>
      <c r="D361" s="65">
        <v>39052</v>
      </c>
      <c r="E361" s="67">
        <v>19.7</v>
      </c>
      <c r="F361" s="67">
        <v>10.63</v>
      </c>
      <c r="G361" s="67">
        <v>4.5999999999999996</v>
      </c>
      <c r="H361" s="85">
        <f t="shared" si="14"/>
        <v>-0.22690355329949233</v>
      </c>
      <c r="I361" s="76">
        <f t="shared" si="15"/>
        <v>857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45">
      <c r="A362" s="65">
        <v>39909</v>
      </c>
      <c r="B362" s="2" t="s">
        <v>209</v>
      </c>
      <c r="C362" s="3" t="s">
        <v>210</v>
      </c>
      <c r="D362" s="65">
        <v>39178</v>
      </c>
      <c r="E362" s="67">
        <v>17.399999999999999</v>
      </c>
      <c r="F362" s="67">
        <v>8.64</v>
      </c>
      <c r="G362" s="67">
        <v>2.78</v>
      </c>
      <c r="H362" s="85">
        <f t="shared" si="14"/>
        <v>-0.34367816091954018</v>
      </c>
      <c r="I362" s="76">
        <f t="shared" si="15"/>
        <v>731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45">
      <c r="A363" s="65">
        <v>39909</v>
      </c>
      <c r="B363" s="2" t="s">
        <v>536</v>
      </c>
      <c r="C363" s="3" t="s">
        <v>537</v>
      </c>
      <c r="D363" s="65">
        <v>38772</v>
      </c>
      <c r="E363" s="67">
        <v>16.89</v>
      </c>
      <c r="F363" s="67">
        <v>5.17</v>
      </c>
      <c r="G363" s="67">
        <v>5.4</v>
      </c>
      <c r="H363" s="85">
        <f t="shared" si="14"/>
        <v>-0.37418590882178804</v>
      </c>
      <c r="I363" s="76">
        <f t="shared" si="15"/>
        <v>1137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45">
      <c r="A364" s="65">
        <v>39909</v>
      </c>
      <c r="B364" s="2" t="s">
        <v>538</v>
      </c>
      <c r="C364" s="3" t="s">
        <v>539</v>
      </c>
      <c r="D364" s="65">
        <v>39393</v>
      </c>
      <c r="E364" s="67">
        <v>60.8</v>
      </c>
      <c r="F364" s="67">
        <v>17.61</v>
      </c>
      <c r="G364" s="67">
        <v>14.98</v>
      </c>
      <c r="H364" s="85">
        <f t="shared" si="14"/>
        <v>-0.46398026315789465</v>
      </c>
      <c r="I364" s="76">
        <f t="shared" si="15"/>
        <v>516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45">
      <c r="A365" s="65">
        <v>39909</v>
      </c>
      <c r="B365" s="2" t="s">
        <v>188</v>
      </c>
      <c r="C365" s="3" t="s">
        <v>540</v>
      </c>
      <c r="D365" s="65">
        <v>38810</v>
      </c>
      <c r="E365" s="67">
        <v>18.5</v>
      </c>
      <c r="F365" s="67">
        <v>9.89</v>
      </c>
      <c r="G365" s="67">
        <v>4.2</v>
      </c>
      <c r="H365" s="85">
        <f t="shared" si="14"/>
        <v>-0.23837837837837839</v>
      </c>
      <c r="I365" s="76">
        <f t="shared" si="15"/>
        <v>1099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45">
      <c r="A366" s="65">
        <v>39909</v>
      </c>
      <c r="B366" s="2" t="s">
        <v>401</v>
      </c>
      <c r="C366" s="3" t="s">
        <v>402</v>
      </c>
      <c r="D366" s="65">
        <v>39546</v>
      </c>
      <c r="E366" s="67">
        <v>26.5</v>
      </c>
      <c r="F366" s="67">
        <v>7.84</v>
      </c>
      <c r="G366" s="67">
        <v>2.48</v>
      </c>
      <c r="H366" s="85">
        <f t="shared" si="14"/>
        <v>-0.61056603773584905</v>
      </c>
      <c r="I366" s="76">
        <f t="shared" si="15"/>
        <v>363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45">
      <c r="A367" s="65">
        <v>39909</v>
      </c>
      <c r="B367" s="2" t="s">
        <v>541</v>
      </c>
      <c r="C367" s="3" t="s">
        <v>542</v>
      </c>
      <c r="D367" s="65">
        <v>39237</v>
      </c>
      <c r="E367" s="67">
        <v>20.399999999999999</v>
      </c>
      <c r="F367" s="67">
        <v>8.24</v>
      </c>
      <c r="G367" s="67">
        <v>4</v>
      </c>
      <c r="H367" s="85">
        <f t="shared" si="14"/>
        <v>-0.39999999999999997</v>
      </c>
      <c r="I367" s="76">
        <f t="shared" si="15"/>
        <v>672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45">
      <c r="A368" s="65">
        <v>39909</v>
      </c>
      <c r="B368" s="2" t="s">
        <v>320</v>
      </c>
      <c r="C368" s="3" t="s">
        <v>321</v>
      </c>
      <c r="D368" s="65">
        <v>39251</v>
      </c>
      <c r="E368" s="67">
        <v>13.67</v>
      </c>
      <c r="F368" s="67">
        <v>5.99</v>
      </c>
      <c r="G368" s="67">
        <v>2.2599999999999998</v>
      </c>
      <c r="H368" s="85">
        <f t="shared" si="14"/>
        <v>-0.3964886613021214</v>
      </c>
      <c r="I368" s="76">
        <f t="shared" si="15"/>
        <v>658</v>
      </c>
      <c r="J368" s="82"/>
      <c r="K368" s="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6.5" customHeight="1" x14ac:dyDescent="0.45">
      <c r="A369" s="65">
        <v>39843</v>
      </c>
      <c r="B369" s="2" t="s">
        <v>294</v>
      </c>
      <c r="C369" s="3" t="s">
        <v>543</v>
      </c>
      <c r="D369" s="65">
        <v>39790</v>
      </c>
      <c r="E369" s="67">
        <v>11.38</v>
      </c>
      <c r="F369" s="67">
        <v>16.45</v>
      </c>
      <c r="G369" s="67">
        <v>0.14000000000000001</v>
      </c>
      <c r="H369" s="85">
        <f t="shared" si="14"/>
        <v>0.45782073813708246</v>
      </c>
      <c r="I369" s="76">
        <f t="shared" si="15"/>
        <v>53</v>
      </c>
      <c r="J369" s="82"/>
      <c r="K369" s="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45">
      <c r="A370" s="65">
        <v>39836</v>
      </c>
      <c r="B370" s="2" t="s">
        <v>52</v>
      </c>
      <c r="C370" s="3" t="s">
        <v>544</v>
      </c>
      <c r="D370" s="65">
        <v>39755</v>
      </c>
      <c r="E370" s="67">
        <v>84.66</v>
      </c>
      <c r="F370" s="67">
        <v>81.180000000000007</v>
      </c>
      <c r="G370" s="67">
        <v>11.46</v>
      </c>
      <c r="H370" s="85">
        <f t="shared" si="14"/>
        <v>9.4259390503189447E-2</v>
      </c>
      <c r="I370" s="76">
        <f t="shared" si="15"/>
        <v>81</v>
      </c>
      <c r="J370" s="82"/>
      <c r="K370" s="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45">
      <c r="A371" s="65">
        <v>39825</v>
      </c>
      <c r="B371" s="2" t="s">
        <v>545</v>
      </c>
      <c r="C371" s="3" t="s">
        <v>546</v>
      </c>
      <c r="D371" s="65">
        <v>39461</v>
      </c>
      <c r="E371" s="67">
        <v>10.65</v>
      </c>
      <c r="F371" s="67">
        <v>2</v>
      </c>
      <c r="G371" s="67">
        <v>0.06</v>
      </c>
      <c r="H371" s="85">
        <f t="shared" si="14"/>
        <v>-0.8065727699530516</v>
      </c>
      <c r="I371" s="76">
        <f t="shared" si="15"/>
        <v>364</v>
      </c>
      <c r="J371" s="82"/>
      <c r="K371" s="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6.5" customHeight="1" x14ac:dyDescent="0.45">
      <c r="A372" s="65">
        <v>39822</v>
      </c>
      <c r="B372" s="2" t="s">
        <v>263</v>
      </c>
      <c r="C372" s="3" t="s">
        <v>547</v>
      </c>
      <c r="D372" s="65">
        <v>38744</v>
      </c>
      <c r="E372" s="67">
        <v>18.260000000000002</v>
      </c>
      <c r="F372" s="67">
        <v>8.58</v>
      </c>
      <c r="G372" s="67">
        <v>6.01</v>
      </c>
      <c r="H372" s="85">
        <f t="shared" si="14"/>
        <v>-0.20098576122672515</v>
      </c>
      <c r="I372" s="76">
        <f t="shared" si="15"/>
        <v>1078</v>
      </c>
      <c r="J372" s="82"/>
      <c r="K372" s="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6.5" customHeight="1" x14ac:dyDescent="0.45">
      <c r="A373" s="65">
        <v>39820</v>
      </c>
      <c r="B373" s="2" t="s">
        <v>548</v>
      </c>
      <c r="C373" s="3" t="s">
        <v>549</v>
      </c>
      <c r="D373" s="65">
        <v>39671</v>
      </c>
      <c r="E373" s="67">
        <v>58.61</v>
      </c>
      <c r="F373" s="67">
        <v>47.8</v>
      </c>
      <c r="G373" s="67">
        <v>1.1279999999999999</v>
      </c>
      <c r="H373" s="85">
        <f t="shared" si="14"/>
        <v>-0.16519365296024574</v>
      </c>
      <c r="I373" s="76">
        <f t="shared" si="15"/>
        <v>149</v>
      </c>
      <c r="J373" s="82"/>
      <c r="K373" s="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6.5" customHeight="1" x14ac:dyDescent="0.45">
      <c r="A374" s="65">
        <v>39820</v>
      </c>
      <c r="B374" s="2" t="s">
        <v>550</v>
      </c>
      <c r="C374" s="3" t="s">
        <v>551</v>
      </c>
      <c r="D374" s="65">
        <v>39671</v>
      </c>
      <c r="E374" s="67">
        <v>51.15</v>
      </c>
      <c r="F374" s="67">
        <v>46.68</v>
      </c>
      <c r="G374" s="67">
        <v>0.87</v>
      </c>
      <c r="H374" s="85">
        <f t="shared" si="14"/>
        <v>-7.0381231671554287E-2</v>
      </c>
      <c r="I374" s="76">
        <f t="shared" si="15"/>
        <v>149</v>
      </c>
      <c r="J374" s="82"/>
      <c r="K374" s="8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6.5" customHeight="1" x14ac:dyDescent="0.45">
      <c r="A375" s="65">
        <v>39783</v>
      </c>
      <c r="B375" s="2" t="s">
        <v>552</v>
      </c>
      <c r="C375" s="3" t="s">
        <v>553</v>
      </c>
      <c r="D375" s="65">
        <v>39407</v>
      </c>
      <c r="E375" s="67">
        <v>27.76</v>
      </c>
      <c r="F375" s="67">
        <v>7.64</v>
      </c>
      <c r="G375" s="67">
        <v>3.89</v>
      </c>
      <c r="H375" s="85">
        <f t="shared" si="14"/>
        <v>-0.58465417867435165</v>
      </c>
      <c r="I375" s="76">
        <f t="shared" si="15"/>
        <v>376</v>
      </c>
      <c r="J375" s="82"/>
      <c r="K375" s="8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6.5" customHeight="1" x14ac:dyDescent="0.45">
      <c r="A376" s="65">
        <v>39695</v>
      </c>
      <c r="B376" s="2" t="s">
        <v>113</v>
      </c>
      <c r="C376" s="3" t="s">
        <v>554</v>
      </c>
      <c r="D376" s="65">
        <v>38960</v>
      </c>
      <c r="E376" s="67">
        <v>16</v>
      </c>
      <c r="F376" s="67">
        <v>11.15</v>
      </c>
      <c r="G376" s="67">
        <v>3.1</v>
      </c>
      <c r="H376" s="85">
        <f t="shared" si="14"/>
        <v>-0.109375</v>
      </c>
      <c r="I376" s="76">
        <f t="shared" si="15"/>
        <v>735</v>
      </c>
      <c r="J376" s="82"/>
      <c r="K376" s="8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6.5" customHeight="1" x14ac:dyDescent="0.45">
      <c r="A377" s="65">
        <v>39695</v>
      </c>
      <c r="B377" s="2" t="s">
        <v>427</v>
      </c>
      <c r="C377" s="3" t="s">
        <v>555</v>
      </c>
      <c r="D377" s="65">
        <v>39360</v>
      </c>
      <c r="E377" s="67">
        <v>59.82</v>
      </c>
      <c r="F377" s="67">
        <v>55.84</v>
      </c>
      <c r="G377" s="67">
        <v>0.86299999999999999</v>
      </c>
      <c r="H377" s="85">
        <f t="shared" si="14"/>
        <v>-5.2106318956870568E-2</v>
      </c>
      <c r="I377" s="76">
        <f t="shared" si="15"/>
        <v>335</v>
      </c>
      <c r="J377" s="82"/>
      <c r="K377" s="8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6.5" customHeight="1" x14ac:dyDescent="0.45">
      <c r="A378" s="65">
        <v>39659</v>
      </c>
      <c r="B378" s="2" t="s">
        <v>556</v>
      </c>
      <c r="C378" s="3" t="s">
        <v>557</v>
      </c>
      <c r="D378" s="65">
        <v>39637</v>
      </c>
      <c r="E378" s="67">
        <v>76.650000000000006</v>
      </c>
      <c r="F378" s="67">
        <v>89</v>
      </c>
      <c r="G378" s="67">
        <v>0</v>
      </c>
      <c r="H378" s="85">
        <f t="shared" si="14"/>
        <v>0.16112198303979117</v>
      </c>
      <c r="I378" s="76">
        <f t="shared" si="15"/>
        <v>22</v>
      </c>
      <c r="J378" s="82"/>
      <c r="K378" s="8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6.5" customHeight="1" x14ac:dyDescent="0.45">
      <c r="A379" s="65">
        <v>39604</v>
      </c>
      <c r="B379" s="2" t="s">
        <v>558</v>
      </c>
      <c r="C379" s="3" t="s">
        <v>559</v>
      </c>
      <c r="D379" s="65">
        <v>39252</v>
      </c>
      <c r="E379" s="67">
        <v>15.01</v>
      </c>
      <c r="F379" s="67">
        <v>10.199999999999999</v>
      </c>
      <c r="G379" s="67">
        <v>1.1499999999999999</v>
      </c>
      <c r="H379" s="85">
        <f t="shared" si="14"/>
        <v>-0.24383744170552965</v>
      </c>
      <c r="I379" s="76">
        <f t="shared" si="15"/>
        <v>352</v>
      </c>
      <c r="J379" s="82"/>
      <c r="K379" s="8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6.5" customHeight="1" x14ac:dyDescent="0.45">
      <c r="A380" s="65">
        <v>39584</v>
      </c>
      <c r="B380" s="2" t="s">
        <v>560</v>
      </c>
      <c r="C380" s="3" t="s">
        <v>561</v>
      </c>
      <c r="D380" s="65">
        <v>39420</v>
      </c>
      <c r="E380" s="67">
        <v>27</v>
      </c>
      <c r="F380" s="67">
        <v>35.69</v>
      </c>
      <c r="G380" s="67">
        <v>0.5</v>
      </c>
      <c r="H380" s="85">
        <f t="shared" si="14"/>
        <v>0.34037037037037027</v>
      </c>
      <c r="I380" s="76">
        <f t="shared" si="15"/>
        <v>164</v>
      </c>
      <c r="J380" s="82"/>
      <c r="K380" s="82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6.5" customHeight="1" x14ac:dyDescent="0.45">
      <c r="A381" s="65">
        <v>39567</v>
      </c>
      <c r="B381" s="2" t="s">
        <v>562</v>
      </c>
      <c r="C381" s="3" t="s">
        <v>563</v>
      </c>
      <c r="D381" s="65">
        <v>39521</v>
      </c>
      <c r="E381" s="67">
        <v>7.62</v>
      </c>
      <c r="F381" s="67">
        <v>7.9196</v>
      </c>
      <c r="G381" s="67">
        <v>0.23499999999999999</v>
      </c>
      <c r="H381" s="85">
        <f t="shared" si="14"/>
        <v>7.0157480314960649E-2</v>
      </c>
      <c r="I381" s="76">
        <f t="shared" si="15"/>
        <v>46</v>
      </c>
      <c r="J381" s="82"/>
      <c r="K381" s="82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6.5" customHeight="1" x14ac:dyDescent="0.45">
      <c r="A382" s="65">
        <v>39559</v>
      </c>
      <c r="B382" s="2" t="s">
        <v>56</v>
      </c>
      <c r="C382" s="3" t="s">
        <v>57</v>
      </c>
      <c r="D382" s="65">
        <v>39339</v>
      </c>
      <c r="E382" s="67">
        <v>18.989999999999998</v>
      </c>
      <c r="F382" s="67">
        <v>10</v>
      </c>
      <c r="G382" s="67">
        <v>0.46800000000000003</v>
      </c>
      <c r="H382" s="85">
        <f t="shared" si="14"/>
        <v>-0.44876250658241174</v>
      </c>
      <c r="I382" s="76">
        <f t="shared" si="15"/>
        <v>220</v>
      </c>
      <c r="J382" s="82"/>
      <c r="K382" s="82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6.5" customHeight="1" x14ac:dyDescent="0.45">
      <c r="A383" s="65">
        <v>39510</v>
      </c>
      <c r="B383" s="2" t="s">
        <v>564</v>
      </c>
      <c r="C383" s="3" t="s">
        <v>565</v>
      </c>
      <c r="D383" s="65">
        <v>39139</v>
      </c>
      <c r="E383" s="67">
        <v>10.8</v>
      </c>
      <c r="F383" s="67">
        <v>2.36</v>
      </c>
      <c r="G383" s="67">
        <v>1.23</v>
      </c>
      <c r="H383" s="85">
        <f t="shared" si="14"/>
        <v>-0.66759259259259263</v>
      </c>
      <c r="I383" s="76">
        <f t="shared" si="15"/>
        <v>371</v>
      </c>
      <c r="J383" s="82"/>
      <c r="K383" s="82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6.5" customHeight="1" x14ac:dyDescent="0.45">
      <c r="A384" s="65">
        <v>39510</v>
      </c>
      <c r="B384" s="2" t="s">
        <v>566</v>
      </c>
      <c r="C384" s="3" t="s">
        <v>567</v>
      </c>
      <c r="D384" s="65">
        <v>39205</v>
      </c>
      <c r="E384" s="67">
        <v>27.88</v>
      </c>
      <c r="F384" s="67">
        <v>8.93</v>
      </c>
      <c r="G384" s="67">
        <v>2.04</v>
      </c>
      <c r="H384" s="85">
        <f t="shared" si="14"/>
        <v>-0.60652797704447636</v>
      </c>
      <c r="I384" s="76">
        <f t="shared" si="15"/>
        <v>305</v>
      </c>
      <c r="J384" s="82"/>
      <c r="K384" s="8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6.5" customHeight="1" x14ac:dyDescent="0.45">
      <c r="A385" s="65">
        <v>39510</v>
      </c>
      <c r="B385" s="2" t="s">
        <v>568</v>
      </c>
      <c r="C385" s="3" t="s">
        <v>569</v>
      </c>
      <c r="D385" s="65">
        <v>38993</v>
      </c>
      <c r="E385" s="67">
        <v>13.11</v>
      </c>
      <c r="F385" s="67">
        <v>3.11</v>
      </c>
      <c r="G385" s="67">
        <v>2.5</v>
      </c>
      <c r="H385" s="85">
        <f t="shared" si="14"/>
        <v>-0.57208237986270027</v>
      </c>
      <c r="I385" s="76">
        <f t="shared" si="15"/>
        <v>517</v>
      </c>
      <c r="J385" s="82"/>
      <c r="K385" s="8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6.5" customHeight="1" x14ac:dyDescent="0.45">
      <c r="A386" s="65">
        <v>39510</v>
      </c>
      <c r="B386" s="2" t="s">
        <v>570</v>
      </c>
      <c r="C386" s="3" t="s">
        <v>571</v>
      </c>
      <c r="D386" s="65">
        <v>39266</v>
      </c>
      <c r="E386" s="67">
        <v>5.8</v>
      </c>
      <c r="F386" s="67">
        <v>4.95</v>
      </c>
      <c r="G386" s="67">
        <v>0.31</v>
      </c>
      <c r="H386" s="85">
        <f t="shared" si="14"/>
        <v>-9.3103448275862075E-2</v>
      </c>
      <c r="I386" s="76">
        <f t="shared" si="15"/>
        <v>244</v>
      </c>
      <c r="J386" s="82"/>
      <c r="K386" s="8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6.5" customHeight="1" x14ac:dyDescent="0.45">
      <c r="A387" s="65">
        <v>39433</v>
      </c>
      <c r="B387" s="2" t="s">
        <v>572</v>
      </c>
      <c r="C387" s="3" t="s">
        <v>573</v>
      </c>
      <c r="D387" s="65">
        <v>39113</v>
      </c>
      <c r="E387" s="67">
        <v>16.670000000000002</v>
      </c>
      <c r="F387" s="67">
        <v>14.1</v>
      </c>
      <c r="G387" s="67">
        <v>0.98199999999999998</v>
      </c>
      <c r="H387" s="85">
        <f t="shared" si="14"/>
        <v>-9.5260947810438062E-2</v>
      </c>
      <c r="I387" s="76">
        <f t="shared" si="15"/>
        <v>320</v>
      </c>
      <c r="J387" s="82"/>
      <c r="K387" s="8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6.5" customHeight="1" x14ac:dyDescent="0.45">
      <c r="A388" s="65">
        <v>39416</v>
      </c>
      <c r="B388" s="2" t="s">
        <v>574</v>
      </c>
      <c r="C388" s="3" t="s">
        <v>575</v>
      </c>
      <c r="D388" s="65">
        <v>39266</v>
      </c>
      <c r="E388" s="67">
        <v>9.0399999999999991</v>
      </c>
      <c r="F388" s="67">
        <v>7.12</v>
      </c>
      <c r="G388" s="67">
        <v>0.22</v>
      </c>
      <c r="H388" s="85">
        <f t="shared" si="14"/>
        <v>-0.18805309734513267</v>
      </c>
      <c r="I388" s="76">
        <f t="shared" si="15"/>
        <v>150</v>
      </c>
      <c r="J388" s="82"/>
      <c r="K388" s="8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6.5" customHeight="1" x14ac:dyDescent="0.45">
      <c r="A389" s="65">
        <v>39416</v>
      </c>
      <c r="B389" s="2" t="s">
        <v>576</v>
      </c>
      <c r="C389" s="3" t="s">
        <v>577</v>
      </c>
      <c r="D389" s="65">
        <v>38987</v>
      </c>
      <c r="E389" s="67">
        <v>37.450000000000003</v>
      </c>
      <c r="F389" s="67">
        <v>26.58</v>
      </c>
      <c r="G389" s="67">
        <v>4.28</v>
      </c>
      <c r="H389" s="85">
        <f t="shared" si="14"/>
        <v>-0.17596795727636858</v>
      </c>
      <c r="I389" s="76">
        <f t="shared" si="15"/>
        <v>429</v>
      </c>
      <c r="J389" s="82"/>
      <c r="K389" s="8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6.5" customHeight="1" x14ac:dyDescent="0.45">
      <c r="A390" s="65">
        <v>39405</v>
      </c>
      <c r="B390" s="2" t="s">
        <v>578</v>
      </c>
      <c r="C390" s="3" t="s">
        <v>579</v>
      </c>
      <c r="D390" s="65">
        <v>39265</v>
      </c>
      <c r="E390" s="67">
        <v>16.93</v>
      </c>
      <c r="F390" s="67">
        <v>21.5</v>
      </c>
      <c r="G390" s="67">
        <v>0.5</v>
      </c>
      <c r="H390" s="85">
        <f t="shared" si="14"/>
        <v>0.29946839929119906</v>
      </c>
      <c r="I390" s="76">
        <f t="shared" si="15"/>
        <v>140</v>
      </c>
      <c r="J390" s="82"/>
      <c r="K390" s="82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6.5" customHeight="1" x14ac:dyDescent="0.45">
      <c r="A391" s="65">
        <v>39402</v>
      </c>
      <c r="B391" s="2" t="s">
        <v>580</v>
      </c>
      <c r="C391" s="3" t="s">
        <v>581</v>
      </c>
      <c r="D391" s="65">
        <v>38838</v>
      </c>
      <c r="E391" s="67">
        <v>31.14</v>
      </c>
      <c r="F391" s="67">
        <v>23.62</v>
      </c>
      <c r="G391" s="67">
        <v>6.18</v>
      </c>
      <c r="H391" s="85">
        <f t="shared" si="14"/>
        <v>-4.3031470777135511E-2</v>
      </c>
      <c r="I391" s="76">
        <f t="shared" si="15"/>
        <v>564</v>
      </c>
      <c r="J391" s="82"/>
      <c r="K391" s="82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6.5" customHeight="1" x14ac:dyDescent="0.45">
      <c r="A392" s="65">
        <v>39395</v>
      </c>
      <c r="B392" s="2" t="s">
        <v>582</v>
      </c>
      <c r="C392" s="3" t="s">
        <v>583</v>
      </c>
      <c r="D392" s="65">
        <v>39237</v>
      </c>
      <c r="E392" s="67">
        <v>39.75</v>
      </c>
      <c r="F392" s="67">
        <v>34.700000000000003</v>
      </c>
      <c r="G392" s="67">
        <v>1.17</v>
      </c>
      <c r="H392" s="85">
        <f t="shared" si="14"/>
        <v>-9.7610062893081648E-2</v>
      </c>
      <c r="I392" s="76">
        <f t="shared" si="15"/>
        <v>158</v>
      </c>
      <c r="J392" s="82"/>
      <c r="K392" s="82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6.5" customHeight="1" x14ac:dyDescent="0.45">
      <c r="A393" s="65">
        <v>39393</v>
      </c>
      <c r="B393" s="2" t="s">
        <v>20</v>
      </c>
      <c r="C393" s="3" t="s">
        <v>21</v>
      </c>
      <c r="D393" s="65">
        <v>38898</v>
      </c>
      <c r="E393" s="67">
        <v>11.04</v>
      </c>
      <c r="F393" s="67">
        <v>11.94</v>
      </c>
      <c r="G393" s="67">
        <v>1.34</v>
      </c>
      <c r="H393" s="85">
        <f t="shared" si="14"/>
        <v>0.20289855072463772</v>
      </c>
      <c r="I393" s="76">
        <f t="shared" si="15"/>
        <v>495</v>
      </c>
      <c r="J393" s="82"/>
      <c r="K393" s="82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6.5" customHeight="1" x14ac:dyDescent="0.45">
      <c r="A394" s="65">
        <v>39393</v>
      </c>
      <c r="B394" s="2" t="s">
        <v>584</v>
      </c>
      <c r="C394" s="3" t="s">
        <v>585</v>
      </c>
      <c r="D394" s="65">
        <v>38960</v>
      </c>
      <c r="E394" s="67">
        <v>17.7</v>
      </c>
      <c r="F394" s="67">
        <v>17.010000000000002</v>
      </c>
      <c r="G394" s="67">
        <v>1.6</v>
      </c>
      <c r="H394" s="85">
        <f t="shared" si="14"/>
        <v>5.1412429378531285E-2</v>
      </c>
      <c r="I394" s="76">
        <f t="shared" si="15"/>
        <v>433</v>
      </c>
      <c r="J394" s="82"/>
      <c r="K394" s="82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6.5" customHeight="1" x14ac:dyDescent="0.45">
      <c r="A395" s="65">
        <v>39393</v>
      </c>
      <c r="B395" s="2" t="s">
        <v>586</v>
      </c>
      <c r="C395" s="3" t="s">
        <v>587</v>
      </c>
      <c r="D395" s="65">
        <v>38898</v>
      </c>
      <c r="E395" s="67">
        <v>16.21</v>
      </c>
      <c r="F395" s="67">
        <v>19.02</v>
      </c>
      <c r="G395" s="67">
        <v>2.58</v>
      </c>
      <c r="H395" s="85">
        <f t="shared" si="14"/>
        <v>0.3325107958050586</v>
      </c>
      <c r="I395" s="76">
        <f t="shared" si="15"/>
        <v>495</v>
      </c>
      <c r="J395" s="82"/>
      <c r="K395" s="82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6.5" customHeight="1" x14ac:dyDescent="0.45">
      <c r="A396" s="65">
        <v>39372</v>
      </c>
      <c r="B396" s="2" t="s">
        <v>588</v>
      </c>
      <c r="C396" s="3" t="s">
        <v>589</v>
      </c>
      <c r="D396" s="65">
        <v>38838</v>
      </c>
      <c r="E396" s="67">
        <v>28.3</v>
      </c>
      <c r="F396" s="67">
        <v>9.9499999999999993</v>
      </c>
      <c r="G396" s="67">
        <v>4.08</v>
      </c>
      <c r="H396" s="85">
        <f t="shared" si="14"/>
        <v>-0.50424028268551235</v>
      </c>
      <c r="I396" s="76">
        <f t="shared" si="15"/>
        <v>534</v>
      </c>
      <c r="J396" s="82"/>
      <c r="K396" s="82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6.5" customHeight="1" x14ac:dyDescent="0.45">
      <c r="A397" s="65">
        <v>39339</v>
      </c>
      <c r="B397" s="2" t="s">
        <v>590</v>
      </c>
      <c r="C397" s="3" t="s">
        <v>591</v>
      </c>
      <c r="D397" s="65">
        <v>39251</v>
      </c>
      <c r="E397" s="67">
        <v>29.81</v>
      </c>
      <c r="F397" s="67">
        <v>9.1199999999999992</v>
      </c>
      <c r="G397" s="67">
        <v>0</v>
      </c>
      <c r="H397" s="85">
        <f t="shared" si="14"/>
        <v>-0.69406239516940615</v>
      </c>
      <c r="I397" s="76">
        <f t="shared" si="15"/>
        <v>88</v>
      </c>
      <c r="J397" s="82"/>
      <c r="K397" s="82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6.5" customHeight="1" x14ac:dyDescent="0.45">
      <c r="A398" s="65">
        <v>39281</v>
      </c>
      <c r="B398" s="2" t="s">
        <v>552</v>
      </c>
      <c r="C398" s="3" t="s">
        <v>592</v>
      </c>
      <c r="D398" s="65">
        <v>39085</v>
      </c>
      <c r="E398" s="67">
        <v>15.81</v>
      </c>
      <c r="F398" s="67">
        <v>28.11</v>
      </c>
      <c r="G398" s="67">
        <v>0.96</v>
      </c>
      <c r="H398" s="85">
        <f t="shared" si="14"/>
        <v>0.83870967741935476</v>
      </c>
      <c r="I398" s="76">
        <f t="shared" si="15"/>
        <v>196</v>
      </c>
      <c r="J398" s="82"/>
      <c r="K398" s="82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6.5" customHeight="1" x14ac:dyDescent="0.45">
      <c r="A399" s="65">
        <v>39281</v>
      </c>
      <c r="B399" s="2" t="s">
        <v>560</v>
      </c>
      <c r="C399" s="3" t="s">
        <v>561</v>
      </c>
      <c r="D399" s="65">
        <v>38720</v>
      </c>
      <c r="E399" s="67">
        <v>15.61</v>
      </c>
      <c r="F399" s="67">
        <v>25.31</v>
      </c>
      <c r="G399" s="67">
        <v>3.09</v>
      </c>
      <c r="H399" s="85">
        <f t="shared" si="14"/>
        <v>0.81934657270980138</v>
      </c>
      <c r="I399" s="76">
        <f t="shared" si="15"/>
        <v>561</v>
      </c>
      <c r="J399" s="82"/>
      <c r="K399" s="82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6.5" customHeight="1" x14ac:dyDescent="0.45">
      <c r="A400" s="65">
        <v>39269</v>
      </c>
      <c r="B400" s="2" t="s">
        <v>593</v>
      </c>
      <c r="C400" s="3" t="s">
        <v>594</v>
      </c>
      <c r="D400" s="65">
        <v>38720</v>
      </c>
      <c r="E400" s="67">
        <v>17.8</v>
      </c>
      <c r="F400" s="67">
        <v>17.760000000000002</v>
      </c>
      <c r="G400" s="67">
        <v>2.34</v>
      </c>
      <c r="H400" s="85">
        <f t="shared" si="14"/>
        <v>0.12921348314606745</v>
      </c>
      <c r="I400" s="76">
        <f t="shared" si="15"/>
        <v>549</v>
      </c>
      <c r="J400" s="82"/>
      <c r="K400" s="82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6.5" customHeight="1" x14ac:dyDescent="0.45">
      <c r="A401" s="65">
        <v>39220</v>
      </c>
      <c r="B401" s="2" t="s">
        <v>595</v>
      </c>
      <c r="C401" s="3" t="s">
        <v>596</v>
      </c>
      <c r="D401" s="65">
        <v>38932</v>
      </c>
      <c r="E401" s="67">
        <v>35.28</v>
      </c>
      <c r="F401" s="67">
        <v>26.27</v>
      </c>
      <c r="G401" s="67">
        <v>2.2200000000000002</v>
      </c>
      <c r="H401" s="85">
        <f t="shared" si="14"/>
        <v>-0.19246031746031753</v>
      </c>
      <c r="I401" s="76">
        <f t="shared" si="15"/>
        <v>288</v>
      </c>
      <c r="J401" s="82"/>
      <c r="K401" s="82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6.5" customHeight="1" x14ac:dyDescent="0.45">
      <c r="A402" s="65">
        <v>39206</v>
      </c>
      <c r="B402" s="2" t="s">
        <v>597</v>
      </c>
      <c r="C402" s="3" t="s">
        <v>598</v>
      </c>
      <c r="D402" s="65">
        <v>38870</v>
      </c>
      <c r="E402" s="67">
        <v>10.34</v>
      </c>
      <c r="F402" s="67">
        <v>12.33</v>
      </c>
      <c r="G402" s="67">
        <v>0.8</v>
      </c>
      <c r="H402" s="85">
        <f t="shared" si="14"/>
        <v>0.26982591876208906</v>
      </c>
      <c r="I402" s="76">
        <f t="shared" si="15"/>
        <v>336</v>
      </c>
      <c r="J402" s="82"/>
      <c r="K402" s="82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6.5" customHeight="1" x14ac:dyDescent="0.45">
      <c r="A403" s="65">
        <v>39206</v>
      </c>
      <c r="B403" s="2" t="s">
        <v>599</v>
      </c>
      <c r="C403" s="3" t="s">
        <v>600</v>
      </c>
      <c r="D403" s="65">
        <v>38960</v>
      </c>
      <c r="E403" s="67">
        <v>10.4</v>
      </c>
      <c r="F403" s="67">
        <v>10.01</v>
      </c>
      <c r="G403" s="67">
        <v>0.68</v>
      </c>
      <c r="H403" s="85">
        <f t="shared" si="14"/>
        <v>2.7884615384615303E-2</v>
      </c>
      <c r="I403" s="76">
        <f t="shared" si="15"/>
        <v>246</v>
      </c>
      <c r="J403" s="82"/>
      <c r="K403" s="82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6.5" customHeight="1" x14ac:dyDescent="0.45">
      <c r="A404" s="65">
        <v>39206</v>
      </c>
      <c r="B404" s="2" t="s">
        <v>601</v>
      </c>
      <c r="C404" s="3" t="s">
        <v>602</v>
      </c>
      <c r="D404" s="65">
        <v>38870</v>
      </c>
      <c r="E404" s="67">
        <v>8.1</v>
      </c>
      <c r="F404" s="67">
        <v>9.77</v>
      </c>
      <c r="G404" s="67">
        <v>0.75</v>
      </c>
      <c r="H404" s="85">
        <f t="shared" si="14"/>
        <v>0.29876543209876544</v>
      </c>
      <c r="I404" s="76">
        <f t="shared" si="15"/>
        <v>336</v>
      </c>
      <c r="J404" s="82"/>
      <c r="K404" s="82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6.5" customHeight="1" x14ac:dyDescent="0.45">
      <c r="A405" s="65">
        <v>39205</v>
      </c>
      <c r="B405" s="2" t="s">
        <v>603</v>
      </c>
      <c r="C405" s="3" t="s">
        <v>604</v>
      </c>
      <c r="D405" s="65">
        <v>38720</v>
      </c>
      <c r="E405" s="67">
        <v>36.03</v>
      </c>
      <c r="F405" s="67">
        <v>46.56</v>
      </c>
      <c r="G405" s="67">
        <v>4.22</v>
      </c>
      <c r="H405" s="85">
        <f t="shared" si="14"/>
        <v>0.40938107132944768</v>
      </c>
      <c r="I405" s="76">
        <f t="shared" si="15"/>
        <v>485</v>
      </c>
      <c r="J405" s="82"/>
      <c r="K405" s="82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6.5" customHeight="1" x14ac:dyDescent="0.45">
      <c r="A406" s="65">
        <v>39178</v>
      </c>
      <c r="B406" s="2" t="s">
        <v>605</v>
      </c>
      <c r="C406" s="3" t="s">
        <v>606</v>
      </c>
      <c r="D406" s="65">
        <v>39269</v>
      </c>
      <c r="E406" s="67">
        <v>22.5</v>
      </c>
      <c r="F406" s="67">
        <v>3.83</v>
      </c>
      <c r="G406" s="67">
        <v>3.5</v>
      </c>
      <c r="H406" s="85">
        <f t="shared" si="14"/>
        <v>-0.67422222222222217</v>
      </c>
      <c r="I406" s="76">
        <f t="shared" si="15"/>
        <v>-91</v>
      </c>
      <c r="J406" s="82"/>
      <c r="K406" s="82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6.5" customHeight="1" x14ac:dyDescent="0.45">
      <c r="A407" s="65">
        <v>39178</v>
      </c>
      <c r="B407" s="2" t="s">
        <v>607</v>
      </c>
      <c r="C407" s="3" t="s">
        <v>608</v>
      </c>
      <c r="D407" s="65">
        <v>38870</v>
      </c>
      <c r="E407" s="67">
        <v>8.7200000000000006</v>
      </c>
      <c r="F407" s="67">
        <v>7.95</v>
      </c>
      <c r="G407" s="67">
        <v>0.88</v>
      </c>
      <c r="H407" s="85">
        <f t="shared" si="14"/>
        <v>1.2614678899082502E-2</v>
      </c>
      <c r="I407" s="76">
        <f t="shared" si="15"/>
        <v>308</v>
      </c>
      <c r="J407" s="82"/>
      <c r="K407" s="82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6.5" customHeight="1" x14ac:dyDescent="0.45">
      <c r="A408" s="65">
        <v>39178</v>
      </c>
      <c r="B408" s="2" t="s">
        <v>609</v>
      </c>
      <c r="C408" s="3" t="s">
        <v>610</v>
      </c>
      <c r="D408" s="65">
        <v>39020</v>
      </c>
      <c r="E408" s="67">
        <v>8.5</v>
      </c>
      <c r="F408" s="67">
        <v>8.65</v>
      </c>
      <c r="G408" s="67">
        <v>0.4</v>
      </c>
      <c r="H408" s="85">
        <f t="shared" si="14"/>
        <v>6.4705882352941266E-2</v>
      </c>
      <c r="I408" s="76">
        <f t="shared" si="15"/>
        <v>158</v>
      </c>
      <c r="J408" s="82"/>
      <c r="K408" s="82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6.5" customHeight="1" x14ac:dyDescent="0.45">
      <c r="A409" s="65">
        <v>39115</v>
      </c>
      <c r="B409" s="2" t="s">
        <v>401</v>
      </c>
      <c r="C409" s="3" t="s">
        <v>402</v>
      </c>
      <c r="D409" s="65">
        <v>38720</v>
      </c>
      <c r="E409" s="67">
        <v>16.89</v>
      </c>
      <c r="F409" s="67">
        <v>26.08</v>
      </c>
      <c r="G409" s="67">
        <v>1.76</v>
      </c>
      <c r="H409" s="85">
        <f t="shared" si="14"/>
        <v>0.64831261101243332</v>
      </c>
      <c r="I409" s="76">
        <f t="shared" si="15"/>
        <v>395</v>
      </c>
      <c r="J409" s="82"/>
      <c r="K409" s="82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6.5" customHeight="1" x14ac:dyDescent="0.45">
      <c r="A410" s="65">
        <v>39115</v>
      </c>
      <c r="B410" s="2" t="s">
        <v>611</v>
      </c>
      <c r="C410" s="3" t="s">
        <v>612</v>
      </c>
      <c r="D410" s="65">
        <v>38810</v>
      </c>
      <c r="E410" s="67">
        <v>20.76</v>
      </c>
      <c r="F410" s="67">
        <v>12.39</v>
      </c>
      <c r="G410" s="67">
        <v>1.85</v>
      </c>
      <c r="H410" s="85">
        <f t="shared" si="14"/>
        <v>-0.31406551059730253</v>
      </c>
      <c r="I410" s="76">
        <f t="shared" si="15"/>
        <v>305</v>
      </c>
      <c r="J410" s="82"/>
      <c r="K410" s="82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6.5" customHeight="1" x14ac:dyDescent="0.45">
      <c r="A411" s="65">
        <v>39087</v>
      </c>
      <c r="B411" s="2" t="s">
        <v>613</v>
      </c>
      <c r="C411" s="3" t="s">
        <v>614</v>
      </c>
      <c r="D411" s="65">
        <v>38932</v>
      </c>
      <c r="E411" s="67">
        <v>22.66</v>
      </c>
      <c r="F411" s="67">
        <v>21.27</v>
      </c>
      <c r="G411" s="67">
        <v>1</v>
      </c>
      <c r="H411" s="85">
        <f t="shared" si="14"/>
        <v>-1.7210944395410439E-2</v>
      </c>
      <c r="I411" s="76">
        <f t="shared" si="15"/>
        <v>155</v>
      </c>
      <c r="J411" s="82"/>
      <c r="K411" s="82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6.5" customHeight="1" x14ac:dyDescent="0.45">
      <c r="A412" s="65">
        <v>38987</v>
      </c>
      <c r="B412" s="2" t="s">
        <v>615</v>
      </c>
      <c r="C412" s="3" t="s">
        <v>616</v>
      </c>
      <c r="D412" s="65">
        <v>38720</v>
      </c>
      <c r="E412" s="67">
        <v>30.95</v>
      </c>
      <c r="F412" s="67">
        <v>24.94</v>
      </c>
      <c r="G412" s="67">
        <v>2.4300000000000002</v>
      </c>
      <c r="H412" s="85">
        <f t="shared" si="14"/>
        <v>-0.11567043618739897</v>
      </c>
      <c r="I412" s="76">
        <f t="shared" si="15"/>
        <v>267</v>
      </c>
      <c r="J412" s="82"/>
      <c r="K412" s="82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6.5" customHeight="1" x14ac:dyDescent="0.45">
      <c r="A413" s="65">
        <v>38987</v>
      </c>
      <c r="B413" s="2" t="s">
        <v>617</v>
      </c>
      <c r="C413" s="3" t="s">
        <v>618</v>
      </c>
      <c r="D413" s="65">
        <v>38838</v>
      </c>
      <c r="E413" s="67">
        <v>49.92</v>
      </c>
      <c r="F413" s="67">
        <v>39.520000000000003</v>
      </c>
      <c r="G413" s="67">
        <v>1.8</v>
      </c>
      <c r="H413" s="85">
        <f t="shared" si="14"/>
        <v>-0.17227564102564105</v>
      </c>
      <c r="I413" s="76">
        <f t="shared" si="15"/>
        <v>149</v>
      </c>
      <c r="J413" s="82"/>
      <c r="K413" s="82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6.5" customHeight="1" x14ac:dyDescent="0.45">
      <c r="A414" s="65">
        <v>38987</v>
      </c>
      <c r="B414" s="2" t="s">
        <v>619</v>
      </c>
      <c r="C414" s="3" t="s">
        <v>620</v>
      </c>
      <c r="D414" s="65">
        <v>38744</v>
      </c>
      <c r="E414" s="67">
        <v>20.58</v>
      </c>
      <c r="F414" s="67">
        <v>12.35</v>
      </c>
      <c r="G414" s="67">
        <v>1.52</v>
      </c>
      <c r="H414" s="85">
        <f t="shared" si="14"/>
        <v>-0.32604470359572396</v>
      </c>
      <c r="I414" s="76">
        <f t="shared" si="15"/>
        <v>243</v>
      </c>
      <c r="J414" s="82"/>
      <c r="K414" s="82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6.5" customHeight="1" x14ac:dyDescent="0.45">
      <c r="A415" s="65">
        <v>38960</v>
      </c>
      <c r="B415" s="2" t="s">
        <v>621</v>
      </c>
      <c r="C415" s="3" t="s">
        <v>622</v>
      </c>
      <c r="D415" s="65">
        <v>38720</v>
      </c>
      <c r="E415" s="67">
        <v>19.91</v>
      </c>
      <c r="F415" s="67">
        <v>20.34</v>
      </c>
      <c r="G415" s="67">
        <v>0.9</v>
      </c>
      <c r="H415" s="85">
        <f t="shared" si="14"/>
        <v>6.6800602712204837E-2</v>
      </c>
      <c r="I415" s="76">
        <f t="shared" si="15"/>
        <v>240</v>
      </c>
      <c r="J415" s="82"/>
      <c r="K415" s="82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6.5" customHeight="1" x14ac:dyDescent="0.6">
      <c r="A416" s="58"/>
      <c r="B416" s="2"/>
      <c r="C416" s="5"/>
      <c r="D416" s="59"/>
      <c r="E416" s="60"/>
      <c r="F416" s="60"/>
      <c r="G416" s="60"/>
      <c r="H416" s="62"/>
      <c r="I416" s="5"/>
      <c r="J416" s="57"/>
      <c r="K416" s="67"/>
      <c r="L416" s="67"/>
      <c r="M416" s="67"/>
      <c r="N416" s="6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</row>
    <row r="417" spans="1:30" ht="15.75" customHeight="1" x14ac:dyDescent="0.5">
      <c r="A417" s="4"/>
      <c r="B417" s="2"/>
      <c r="C417" s="92" t="s">
        <v>623</v>
      </c>
      <c r="D417" s="4"/>
      <c r="E417" s="5"/>
      <c r="F417" s="5"/>
      <c r="G417" s="5"/>
      <c r="H417" s="94">
        <f>AVERAGE(H90:H416)</f>
        <v>9.3701792475507181E-2</v>
      </c>
      <c r="I417" s="5"/>
      <c r="J417" s="5"/>
      <c r="K417" s="5"/>
      <c r="L417" s="5"/>
      <c r="M417" s="5"/>
      <c r="N417" s="67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45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45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5">
      <c r="A420" s="4"/>
      <c r="B420" s="2"/>
      <c r="C420" s="92" t="s">
        <v>624</v>
      </c>
      <c r="D420" s="4"/>
      <c r="E420" s="5"/>
      <c r="F420" s="5"/>
      <c r="G420" s="5"/>
      <c r="H420" s="5"/>
      <c r="I420" s="95">
        <f>AVERAGE(I90:I416)</f>
        <v>368.15030674846628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45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45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45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45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45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45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45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45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45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45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45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45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45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45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45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45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45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45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45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45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45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45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45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45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45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45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45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45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45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45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45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45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45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45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45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45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45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45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45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45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45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45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45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45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45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45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45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45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45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45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45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45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45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45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45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45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45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45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45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45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45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45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45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45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45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45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45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45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45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45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45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45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45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45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45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45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45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45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45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45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45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45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45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45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45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45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45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45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45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45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45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45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45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45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45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45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45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45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45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45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45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45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45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45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45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45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45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45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45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45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45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45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45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45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45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45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45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45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45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45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45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45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45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45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45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45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45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45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45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45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45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45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45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45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45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45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45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45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45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45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45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45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45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45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45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45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45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45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45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45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45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45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45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45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45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45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45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45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45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45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45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45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45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45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45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45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45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45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45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45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45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45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45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45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45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45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45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45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45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45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45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45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45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45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45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45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45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45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45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45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45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45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45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45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45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45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45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45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45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45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45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45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45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45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45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45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45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45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45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45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45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45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45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45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45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45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45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45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45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45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45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45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45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45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45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45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45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45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45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45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45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45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45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45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45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45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45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45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45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45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45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45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45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45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45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45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45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45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45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45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45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45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45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45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45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45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45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45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45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45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45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45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45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45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45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45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45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45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45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45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45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45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45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45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45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45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45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45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45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45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45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45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45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45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45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45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45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45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45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45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45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45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45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45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45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45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45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45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45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45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45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45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45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45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45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45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45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45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45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45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45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45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45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45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45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45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45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45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45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45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45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45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45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45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45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45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45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45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45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45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45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45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45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45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45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45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45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45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45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45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45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45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45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45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45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45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45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45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45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45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45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45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45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45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45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45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45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45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45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45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45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45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45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45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45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45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45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45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45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45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45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45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45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45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45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45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45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45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45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45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45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45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45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45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45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45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45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45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45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45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45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45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45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45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45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45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45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45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45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45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45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45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45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45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45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45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45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45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45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45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45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45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45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45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45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45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45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45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45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45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45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45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45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45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45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45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45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45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45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45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45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45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45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45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45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45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45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45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45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45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45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45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45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45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45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45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45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45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45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45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45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45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45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45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45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45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45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45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45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45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45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45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45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45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45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45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45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45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45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45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45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45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45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45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45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45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45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45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45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45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45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45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45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45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45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45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45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45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45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45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45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45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45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45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45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45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45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45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45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45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45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45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45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45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45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45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45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45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45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45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45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45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45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45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45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45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45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45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45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45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45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45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45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45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45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45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45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45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45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45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45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45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45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45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45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45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45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45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45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45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45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45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45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45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45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45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45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45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45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45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45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45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45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45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45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45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45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45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45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45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45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45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45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45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45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45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45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45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45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45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45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45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45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45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45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45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45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45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45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45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45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45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45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45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45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45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45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45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45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45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45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45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45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45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45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45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45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45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45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45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45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45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45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45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45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45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45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45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45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45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45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45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45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45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45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45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45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45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45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45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45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45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45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45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5.75" customHeight="1" x14ac:dyDescent="0.45">
      <c r="A1045" s="4"/>
      <c r="B1045" s="2"/>
      <c r="C1045" s="3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5.75" customHeight="1" x14ac:dyDescent="0.45">
      <c r="A1046" s="4"/>
      <c r="B1046" s="2"/>
      <c r="C1046" s="3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5.75" customHeight="1" x14ac:dyDescent="0.45">
      <c r="A1047" s="4"/>
      <c r="B1047" s="2"/>
      <c r="C1047" s="3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15.75" customHeight="1" x14ac:dyDescent="0.45">
      <c r="A1048" s="4"/>
      <c r="B1048" s="2"/>
      <c r="C1048" s="3"/>
      <c r="D1048" s="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15.75" customHeight="1" x14ac:dyDescent="0.45">
      <c r="A1049" s="4"/>
      <c r="B1049" s="2"/>
      <c r="C1049" s="3"/>
      <c r="D1049" s="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15.75" customHeight="1" x14ac:dyDescent="0.45">
      <c r="A1050" s="4"/>
      <c r="B1050" s="2"/>
      <c r="C1050" s="3"/>
      <c r="D1050" s="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15.75" customHeight="1" x14ac:dyDescent="0.45">
      <c r="A1051" s="4"/>
      <c r="B1051" s="2"/>
      <c r="C1051" s="3"/>
      <c r="D1051" s="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15.75" customHeight="1" x14ac:dyDescent="0.45">
      <c r="A1052" s="4"/>
      <c r="B1052" s="2"/>
      <c r="C1052" s="3"/>
      <c r="D1052" s="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15.75" customHeight="1" x14ac:dyDescent="0.45">
      <c r="A1053" s="4"/>
      <c r="B1053" s="2"/>
      <c r="C1053" s="3"/>
      <c r="D1053" s="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 ht="15.75" customHeight="1" x14ac:dyDescent="0.45">
      <c r="A1054" s="4"/>
      <c r="B1054" s="2"/>
      <c r="C1054" s="3"/>
      <c r="D1054" s="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 ht="15.75" customHeight="1" x14ac:dyDescent="0.45">
      <c r="A1055" s="4"/>
      <c r="B1055" s="2"/>
      <c r="C1055" s="3"/>
      <c r="D1055" s="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</row>
    <row r="1056" spans="1:30" ht="15.75" customHeight="1" x14ac:dyDescent="0.45">
      <c r="A1056" s="4"/>
      <c r="B1056" s="2"/>
      <c r="C1056" s="3"/>
      <c r="D1056" s="4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</row>
    <row r="1057" spans="1:30" ht="15.75" customHeight="1" x14ac:dyDescent="0.45">
      <c r="A1057" s="4"/>
      <c r="B1057" s="2"/>
      <c r="C1057" s="3"/>
      <c r="D1057" s="4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</row>
    <row r="1058" spans="1:30" ht="15.75" customHeight="1" x14ac:dyDescent="0.45">
      <c r="A1058" s="4"/>
      <c r="B1058" s="2"/>
      <c r="C1058" s="3"/>
      <c r="D1058" s="4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</row>
    <row r="1059" spans="1:30" ht="15.75" customHeight="1" x14ac:dyDescent="0.45">
      <c r="A1059" s="4"/>
      <c r="B1059" s="2"/>
      <c r="C1059" s="3"/>
      <c r="D1059" s="4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</row>
    <row r="1060" spans="1:30" ht="15.75" customHeight="1" x14ac:dyDescent="0.45">
      <c r="A1060" s="4"/>
      <c r="B1060" s="2"/>
      <c r="C1060" s="3"/>
      <c r="D1060" s="4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</row>
    <row r="1061" spans="1:30" ht="15.75" customHeight="1" x14ac:dyDescent="0.45">
      <c r="A1061" s="4"/>
      <c r="B1061" s="2"/>
      <c r="C1061" s="3"/>
      <c r="D1061" s="4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</row>
    <row r="1062" spans="1:30" ht="15.75" customHeight="1" x14ac:dyDescent="0.45">
      <c r="A1062" s="4"/>
      <c r="B1062" s="2"/>
      <c r="C1062" s="3"/>
      <c r="D1062" s="4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</row>
    <row r="1063" spans="1:30" ht="15.75" customHeight="1" x14ac:dyDescent="0.45">
      <c r="A1063" s="4"/>
      <c r="B1063" s="2"/>
      <c r="C1063" s="3"/>
      <c r="D1063" s="4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</row>
    <row r="1064" spans="1:30" ht="15.75" customHeight="1" x14ac:dyDescent="0.45">
      <c r="A1064" s="4"/>
      <c r="B1064" s="2"/>
      <c r="C1064" s="3"/>
      <c r="D1064" s="4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</row>
    <row r="1065" spans="1:30" ht="15.75" customHeight="1" x14ac:dyDescent="0.45">
      <c r="A1065" s="4"/>
      <c r="B1065" s="2"/>
      <c r="C1065" s="3"/>
      <c r="D1065" s="4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</row>
    <row r="1066" spans="1:30" ht="15.75" customHeight="1" x14ac:dyDescent="0.45">
      <c r="A1066" s="4"/>
      <c r="B1066" s="2"/>
      <c r="C1066" s="3"/>
      <c r="D1066" s="4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</row>
    <row r="1067" spans="1:30" ht="15.75" customHeight="1" x14ac:dyDescent="0.45">
      <c r="A1067" s="4"/>
      <c r="B1067" s="2"/>
      <c r="C1067" s="3"/>
      <c r="D1067" s="4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</row>
    <row r="1068" spans="1:30" ht="15.75" customHeight="1" x14ac:dyDescent="0.45">
      <c r="A1068" s="4"/>
      <c r="B1068" s="2"/>
      <c r="C1068" s="3"/>
      <c r="D1068" s="4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</row>
    <row r="1069" spans="1:30" ht="15.75" customHeight="1" x14ac:dyDescent="0.45">
      <c r="A1069" s="4"/>
      <c r="B1069" s="2"/>
      <c r="C1069" s="3"/>
      <c r="D1069" s="4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</row>
    <row r="1070" spans="1:30" ht="15.75" customHeight="1" x14ac:dyDescent="0.45">
      <c r="A1070" s="4"/>
      <c r="B1070" s="2"/>
      <c r="C1070" s="3"/>
      <c r="D1070" s="4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ht="15.75" customHeight="1" x14ac:dyDescent="0.45">
      <c r="A1071" s="4"/>
      <c r="B1071" s="2"/>
      <c r="C1071" s="3"/>
      <c r="D1071" s="4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ht="15.75" customHeight="1" x14ac:dyDescent="0.45">
      <c r="A1072" s="4"/>
      <c r="B1072" s="2"/>
      <c r="C1072" s="3"/>
      <c r="D1072" s="4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  <row r="1073" spans="1:30" ht="15.75" customHeight="1" x14ac:dyDescent="0.45">
      <c r="A1073" s="4"/>
      <c r="B1073" s="2"/>
      <c r="C1073" s="3"/>
      <c r="D1073" s="4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</row>
    <row r="1074" spans="1:30" ht="15.75" customHeight="1" x14ac:dyDescent="0.45">
      <c r="A1074" s="4"/>
      <c r="B1074" s="2"/>
      <c r="C1074" s="3"/>
      <c r="D1074" s="4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</row>
    <row r="1075" spans="1:30" ht="15.75" customHeight="1" x14ac:dyDescent="0.45">
      <c r="A1075" s="4"/>
      <c r="B1075" s="2"/>
      <c r="C1075" s="3"/>
      <c r="D1075" s="4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</row>
    <row r="1076" spans="1:30" ht="15.75" customHeight="1" x14ac:dyDescent="0.45">
      <c r="A1076" s="4"/>
      <c r="B1076" s="2"/>
      <c r="C1076" s="3"/>
      <c r="D1076" s="4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</row>
    <row r="1077" spans="1:30" ht="15.75" customHeight="1" x14ac:dyDescent="0.45">
      <c r="A1077" s="4"/>
      <c r="B1077" s="2"/>
      <c r="C1077" s="3"/>
      <c r="D1077" s="4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</row>
    <row r="1078" spans="1:30" ht="15.75" customHeight="1" x14ac:dyDescent="0.45">
      <c r="A1078" s="4"/>
      <c r="B1078" s="2"/>
      <c r="C1078" s="3"/>
      <c r="D1078" s="4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</row>
    <row r="1079" spans="1:30" ht="15.75" customHeight="1" x14ac:dyDescent="0.45">
      <c r="A1079" s="4"/>
      <c r="B1079" s="2"/>
      <c r="C1079" s="3"/>
      <c r="D1079" s="4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</row>
    <row r="1080" spans="1:30" ht="15.75" customHeight="1" x14ac:dyDescent="0.45">
      <c r="A1080" s="4"/>
      <c r="B1080" s="2"/>
      <c r="C1080" s="3"/>
      <c r="D1080" s="4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</row>
    <row r="1081" spans="1:30" ht="15.75" customHeight="1" x14ac:dyDescent="0.45">
      <c r="A1081" s="4"/>
      <c r="B1081" s="2"/>
      <c r="C1081" s="3"/>
      <c r="D1081" s="4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</row>
    <row r="1082" spans="1:30" ht="15.75" customHeight="1" x14ac:dyDescent="0.45">
      <c r="A1082" s="4"/>
      <c r="B1082" s="2"/>
      <c r="C1082" s="3"/>
      <c r="D1082" s="4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</row>
    <row r="1083" spans="1:30" ht="15.75" customHeight="1" x14ac:dyDescent="0.45">
      <c r="A1083" s="4"/>
      <c r="B1083" s="2"/>
      <c r="C1083" s="3"/>
      <c r="D1083" s="4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</row>
    <row r="1084" spans="1:30" ht="15.75" customHeight="1" x14ac:dyDescent="0.45">
      <c r="A1084" s="4"/>
      <c r="B1084" s="2"/>
      <c r="C1084" s="3"/>
      <c r="D1084" s="4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</row>
    <row r="1085" spans="1:30" ht="15.75" customHeight="1" x14ac:dyDescent="0.45">
      <c r="A1085" s="4"/>
      <c r="B1085" s="2"/>
      <c r="C1085" s="3"/>
      <c r="D1085" s="4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</row>
    <row r="1086" spans="1:30" ht="15.75" customHeight="1" x14ac:dyDescent="0.45">
      <c r="A1086" s="4"/>
      <c r="B1086" s="2"/>
      <c r="C1086" s="3"/>
      <c r="D1086" s="4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</row>
    <row r="1087" spans="1:30" ht="15.75" customHeight="1" x14ac:dyDescent="0.45">
      <c r="A1087" s="4"/>
      <c r="B1087" s="2"/>
      <c r="C1087" s="3"/>
      <c r="D1087" s="4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</row>
    <row r="1088" spans="1:30" ht="15.75" customHeight="1" x14ac:dyDescent="0.45">
      <c r="A1088" s="4"/>
      <c r="B1088" s="2"/>
      <c r="C1088" s="3"/>
      <c r="D1088" s="4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</row>
    <row r="1089" spans="1:30" ht="15.75" customHeight="1" x14ac:dyDescent="0.45">
      <c r="A1089" s="4"/>
      <c r="B1089" s="2"/>
      <c r="C1089" s="3"/>
      <c r="D1089" s="4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</row>
    <row r="1090" spans="1:30" ht="15.75" customHeight="1" x14ac:dyDescent="0.45">
      <c r="A1090" s="4"/>
      <c r="B1090" s="2"/>
      <c r="C1090" s="3"/>
      <c r="D1090" s="4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</row>
    <row r="1091" spans="1:30" ht="15.75" customHeight="1" x14ac:dyDescent="0.45">
      <c r="A1091" s="4"/>
      <c r="B1091" s="2"/>
      <c r="C1091" s="3"/>
      <c r="D1091" s="4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</row>
    <row r="1092" spans="1:30" ht="15.75" customHeight="1" x14ac:dyDescent="0.45">
      <c r="A1092" s="4"/>
      <c r="B1092" s="2"/>
      <c r="C1092" s="3"/>
      <c r="D1092" s="4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2021-03-04T13:25:58Z</cp:lastPrinted>
  <dcterms:created xsi:type="dcterms:W3CDTF">2021-01-05T18:29:14Z</dcterms:created>
  <dcterms:modified xsi:type="dcterms:W3CDTF">2022-08-29T23:23:03Z</dcterms:modified>
</cp:coreProperties>
</file>